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20" windowWidth="15240" windowHeight="7725"/>
  </bookViews>
  <sheets>
    <sheet name="РУП" sheetId="1" r:id="rId1"/>
    <sheet name="Лист1" sheetId="4" r:id="rId2"/>
  </sheets>
  <calcPr calcId="145621" iterateDelta="1E-4"/>
</workbook>
</file>

<file path=xl/calcChain.xml><?xml version="1.0" encoding="utf-8"?>
<calcChain xmlns="http://schemas.openxmlformats.org/spreadsheetml/2006/main">
  <c r="F47" i="1" l="1"/>
  <c r="D47" i="1" s="1"/>
  <c r="E47" i="1"/>
  <c r="AI47" i="1" l="1"/>
  <c r="AJ53" i="1" l="1"/>
  <c r="H53" i="1"/>
  <c r="AE91" i="1" l="1"/>
  <c r="AE90" i="1"/>
  <c r="AB90" i="1"/>
  <c r="X91" i="1"/>
  <c r="X90" i="1"/>
  <c r="U90" i="1"/>
  <c r="AJ58" i="1"/>
  <c r="AJ70" i="1"/>
  <c r="AJ69" i="1"/>
  <c r="AC51" i="1"/>
  <c r="AD51" i="1"/>
  <c r="AE51" i="1"/>
  <c r="AF51" i="1"/>
  <c r="AG51" i="1"/>
  <c r="AB51" i="1"/>
  <c r="F64" i="1" l="1"/>
  <c r="F58" i="1"/>
  <c r="F52" i="1"/>
  <c r="H70" i="1"/>
  <c r="E70" i="1" s="1"/>
  <c r="H69" i="1"/>
  <c r="E69" i="1" s="1"/>
  <c r="E63" i="1"/>
  <c r="E76" i="1"/>
  <c r="E64" i="1"/>
  <c r="E58" i="1"/>
  <c r="E52" i="1"/>
  <c r="E41" i="1"/>
  <c r="E42" i="1"/>
  <c r="E43" i="1"/>
  <c r="E44" i="1"/>
  <c r="E45" i="1"/>
  <c r="E46" i="1"/>
  <c r="E39" i="1"/>
  <c r="H58" i="1"/>
  <c r="E53" i="1"/>
  <c r="AJ52" i="1"/>
  <c r="H52" i="1"/>
  <c r="AJ64" i="1"/>
  <c r="Y64" i="1"/>
  <c r="AJ63" i="1"/>
  <c r="I64" i="1"/>
  <c r="I63" i="1"/>
  <c r="F63" i="1" s="1"/>
  <c r="AJ75" i="1"/>
  <c r="H75" i="1"/>
  <c r="E75" i="1" s="1"/>
  <c r="AJ46" i="1"/>
  <c r="F46" i="1"/>
  <c r="D46" i="1" s="1"/>
  <c r="AI46" i="1" s="1"/>
  <c r="AJ42" i="1"/>
  <c r="AJ41" i="1"/>
  <c r="AJ40" i="1"/>
  <c r="AJ39" i="1"/>
  <c r="F45" i="1"/>
  <c r="D45" i="1" s="1"/>
  <c r="AI45" i="1" s="1"/>
  <c r="G41" i="1"/>
  <c r="H39" i="1"/>
  <c r="G39" i="1"/>
  <c r="H40" i="1"/>
  <c r="E40" i="1" s="1"/>
  <c r="AJ76" i="1"/>
  <c r="AJ44" i="1"/>
  <c r="AJ43" i="1"/>
  <c r="AJ36" i="1"/>
  <c r="AJ35" i="1"/>
  <c r="AJ34" i="1"/>
  <c r="AJ33" i="1"/>
  <c r="AJ32" i="1"/>
  <c r="G40" i="1"/>
  <c r="F69" i="1" l="1"/>
  <c r="AJ81" i="1"/>
  <c r="AJ87" i="1"/>
  <c r="AJ88" i="1"/>
  <c r="AK87" i="1" s="1"/>
  <c r="AJ89" i="1"/>
  <c r="AJ91" i="1"/>
  <c r="AJ92" i="1"/>
  <c r="AJ93" i="1"/>
  <c r="AJ95" i="1"/>
  <c r="AJ96" i="1"/>
  <c r="AJ94" i="1"/>
  <c r="F76" i="1"/>
  <c r="D76" i="1" s="1"/>
  <c r="AI76" i="1" s="1"/>
  <c r="F70" i="1"/>
  <c r="D70" i="1" s="1"/>
  <c r="AI70" i="1" s="1"/>
  <c r="D64" i="1"/>
  <c r="AI64" i="1" s="1"/>
  <c r="I61" i="1"/>
  <c r="I56" i="1"/>
  <c r="I40" i="1"/>
  <c r="F33" i="1"/>
  <c r="F34" i="1"/>
  <c r="F35" i="1"/>
  <c r="F36" i="1"/>
  <c r="F32" i="1"/>
  <c r="AI27" i="1"/>
  <c r="AI81" i="1"/>
  <c r="AJ90" i="1" l="1"/>
  <c r="AK90" i="1" s="1"/>
  <c r="E31" i="1" l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D36" i="1"/>
  <c r="AI36" i="1" s="1"/>
  <c r="F28" i="1" l="1"/>
  <c r="E74" i="1" l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E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E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E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E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K84" i="1" l="1"/>
  <c r="AA82" i="1"/>
  <c r="F77" i="1" l="1"/>
  <c r="F78" i="1"/>
  <c r="F79" i="1"/>
  <c r="F75" i="1"/>
  <c r="F71" i="1"/>
  <c r="F72" i="1"/>
  <c r="F73" i="1"/>
  <c r="F65" i="1"/>
  <c r="F66" i="1"/>
  <c r="F67" i="1"/>
  <c r="F59" i="1"/>
  <c r="F60" i="1"/>
  <c r="F61" i="1"/>
  <c r="F53" i="1"/>
  <c r="D53" i="1" s="1"/>
  <c r="F54" i="1"/>
  <c r="D54" i="1" s="1"/>
  <c r="F55" i="1"/>
  <c r="D55" i="1" s="1"/>
  <c r="F56" i="1"/>
  <c r="D56" i="1" s="1"/>
  <c r="D52" i="1"/>
  <c r="F40" i="1"/>
  <c r="F41" i="1"/>
  <c r="F42" i="1"/>
  <c r="F43" i="1"/>
  <c r="F44" i="1"/>
  <c r="F39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13" i="1"/>
  <c r="F31" i="1" l="1"/>
  <c r="F57" i="1"/>
  <c r="F74" i="1"/>
  <c r="F62" i="1"/>
  <c r="F68" i="1"/>
  <c r="F51" i="1"/>
  <c r="D61" i="1"/>
  <c r="AI61" i="1" s="1"/>
  <c r="D63" i="1"/>
  <c r="AI63" i="1" s="1"/>
  <c r="D65" i="1"/>
  <c r="AI65" i="1" s="1"/>
  <c r="D66" i="1"/>
  <c r="AI66" i="1" s="1"/>
  <c r="D67" i="1"/>
  <c r="AI67" i="1" s="1"/>
  <c r="D69" i="1"/>
  <c r="AI69" i="1" s="1"/>
  <c r="D71" i="1"/>
  <c r="AI71" i="1" s="1"/>
  <c r="D72" i="1"/>
  <c r="AI72" i="1" s="1"/>
  <c r="D73" i="1"/>
  <c r="AI73" i="1" s="1"/>
  <c r="D62" i="1" l="1"/>
  <c r="AI62" i="1" s="1"/>
  <c r="D68" i="1"/>
  <c r="AI68" i="1" l="1"/>
  <c r="K50" i="1"/>
  <c r="F80" i="1"/>
  <c r="D80" i="1" s="1"/>
  <c r="AI80" i="1" s="1"/>
  <c r="AI56" i="1" l="1"/>
  <c r="AB50" i="1" l="1"/>
  <c r="X50" i="1"/>
  <c r="T50" i="1"/>
  <c r="P50" i="1"/>
  <c r="L50" i="1"/>
  <c r="G50" i="1"/>
  <c r="AE50" i="1"/>
  <c r="AA50" i="1"/>
  <c r="W50" i="1"/>
  <c r="S50" i="1"/>
  <c r="O50" i="1"/>
  <c r="J50" i="1"/>
  <c r="E50" i="1"/>
  <c r="AF50" i="1"/>
  <c r="AD50" i="1"/>
  <c r="Z50" i="1"/>
  <c r="V50" i="1"/>
  <c r="R50" i="1"/>
  <c r="N50" i="1"/>
  <c r="I50" i="1"/>
  <c r="AG50" i="1"/>
  <c r="AC50" i="1"/>
  <c r="Y50" i="1"/>
  <c r="U50" i="1"/>
  <c r="Q50" i="1"/>
  <c r="M50" i="1"/>
  <c r="H50" i="1"/>
  <c r="D78" i="1"/>
  <c r="AI78" i="1" s="1"/>
  <c r="AI54" i="1"/>
  <c r="D75" i="1"/>
  <c r="D77" i="1"/>
  <c r="AI77" i="1" s="1"/>
  <c r="AI52" i="1"/>
  <c r="AI53" i="1"/>
  <c r="D59" i="1"/>
  <c r="AI59" i="1" s="1"/>
  <c r="D79" i="1"/>
  <c r="AI79" i="1" s="1"/>
  <c r="D60" i="1"/>
  <c r="AI60" i="1" s="1"/>
  <c r="AI55" i="1"/>
  <c r="D58" i="1"/>
  <c r="AI58" i="1" s="1"/>
  <c r="AI75" i="1" l="1"/>
  <c r="D74" i="1"/>
  <c r="AI74" i="1"/>
  <c r="D51" i="1"/>
  <c r="AI51" i="1" s="1"/>
  <c r="D57" i="1"/>
  <c r="F50" i="1"/>
  <c r="D44" i="1"/>
  <c r="AI44" i="1" s="1"/>
  <c r="D40" i="1"/>
  <c r="AI40" i="1" s="1"/>
  <c r="D43" i="1"/>
  <c r="AI43" i="1" s="1"/>
  <c r="D42" i="1"/>
  <c r="AI42" i="1" s="1"/>
  <c r="D41" i="1"/>
  <c r="AI41" i="1" s="1"/>
  <c r="AG38" i="1"/>
  <c r="AF38" i="1"/>
  <c r="AE38" i="1"/>
  <c r="AE86" i="1" s="1"/>
  <c r="AD38" i="1"/>
  <c r="AC38" i="1"/>
  <c r="AB38" i="1"/>
  <c r="AG11" i="1"/>
  <c r="AF11" i="1"/>
  <c r="AE11" i="1"/>
  <c r="AE82" i="1" s="1"/>
  <c r="AD11" i="1"/>
  <c r="AC11" i="1"/>
  <c r="AB11" i="1"/>
  <c r="AF82" i="1" l="1"/>
  <c r="AB82" i="1"/>
  <c r="AB86" i="1"/>
  <c r="AC98" i="1" s="1"/>
  <c r="AI57" i="1"/>
  <c r="AC82" i="1"/>
  <c r="AG82" i="1"/>
  <c r="AD82" i="1"/>
  <c r="AB84" i="1" s="1"/>
  <c r="D50" i="1"/>
  <c r="AI50" i="1" s="1"/>
  <c r="AB83" i="1" l="1"/>
  <c r="AE84" i="1"/>
  <c r="I11" i="1"/>
  <c r="J11" i="1"/>
  <c r="L11" i="1"/>
  <c r="M11" i="1"/>
  <c r="N11" i="1"/>
  <c r="O11" i="1"/>
  <c r="P11" i="1"/>
  <c r="Q11" i="1"/>
  <c r="Q86" i="1" s="1"/>
  <c r="R11" i="1"/>
  <c r="S11" i="1"/>
  <c r="T11" i="1"/>
  <c r="T82" i="1" s="1"/>
  <c r="U11" i="1"/>
  <c r="V11" i="1"/>
  <c r="W11" i="1"/>
  <c r="X11" i="1"/>
  <c r="Y11" i="1"/>
  <c r="Z11" i="1"/>
  <c r="H11" i="1"/>
  <c r="G11" i="1"/>
  <c r="D29" i="1"/>
  <c r="AI29" i="1" s="1"/>
  <c r="N86" i="1" l="1"/>
  <c r="O98" i="1" s="1"/>
  <c r="AB98" i="1"/>
  <c r="D14" i="1"/>
  <c r="AI14" i="1" s="1"/>
  <c r="D15" i="1"/>
  <c r="AI15" i="1" s="1"/>
  <c r="D16" i="1"/>
  <c r="AI16" i="1" s="1"/>
  <c r="D17" i="1"/>
  <c r="AI17" i="1" s="1"/>
  <c r="D18" i="1"/>
  <c r="AI18" i="1" s="1"/>
  <c r="D19" i="1"/>
  <c r="AI19" i="1" s="1"/>
  <c r="D20" i="1"/>
  <c r="AI20" i="1" s="1"/>
  <c r="D21" i="1"/>
  <c r="AI21" i="1" s="1"/>
  <c r="D22" i="1"/>
  <c r="AI22" i="1" s="1"/>
  <c r="D23" i="1"/>
  <c r="AI23" i="1" s="1"/>
  <c r="D24" i="1"/>
  <c r="AI24" i="1" s="1"/>
  <c r="D25" i="1"/>
  <c r="AI25" i="1" s="1"/>
  <c r="D26" i="1"/>
  <c r="AI26" i="1" s="1"/>
  <c r="D28" i="1"/>
  <c r="AI28" i="1" s="1"/>
  <c r="D39" i="1"/>
  <c r="AI39" i="1" s="1"/>
  <c r="D32" i="1"/>
  <c r="AI32" i="1" s="1"/>
  <c r="D33" i="1"/>
  <c r="AI33" i="1" s="1"/>
  <c r="D35" i="1"/>
  <c r="AI35" i="1" s="1"/>
  <c r="F11" i="1" l="1"/>
  <c r="D13" i="1"/>
  <c r="AI13" i="1" s="1"/>
  <c r="D34" i="1"/>
  <c r="F38" i="1"/>
  <c r="E38" i="1"/>
  <c r="H38" i="1"/>
  <c r="H84" i="1" s="1"/>
  <c r="I38" i="1"/>
  <c r="I84" i="1" s="1"/>
  <c r="J38" i="1"/>
  <c r="J84" i="1" s="1"/>
  <c r="L38" i="1"/>
  <c r="L84" i="1" s="1"/>
  <c r="N38" i="1"/>
  <c r="N82" i="1" s="1"/>
  <c r="O38" i="1"/>
  <c r="P38" i="1"/>
  <c r="P82" i="1" s="1"/>
  <c r="Q38" i="1"/>
  <c r="Q82" i="1" s="1"/>
  <c r="R38" i="1"/>
  <c r="S38" i="1"/>
  <c r="S82" i="1" s="1"/>
  <c r="U38" i="1"/>
  <c r="U86" i="1" s="1"/>
  <c r="AJ86" i="1" s="1"/>
  <c r="V38" i="1"/>
  <c r="W38" i="1"/>
  <c r="W82" i="1" s="1"/>
  <c r="X38" i="1"/>
  <c r="X86" i="1" s="1"/>
  <c r="Y38" i="1"/>
  <c r="Z38" i="1"/>
  <c r="Z82" i="1" s="1"/>
  <c r="E11" i="1"/>
  <c r="N84" i="1" l="1"/>
  <c r="E84" i="1"/>
  <c r="F84" i="1"/>
  <c r="D31" i="1"/>
  <c r="AI31" i="1" s="1"/>
  <c r="AI34" i="1"/>
  <c r="U82" i="1"/>
  <c r="X82" i="1"/>
  <c r="V82" i="1"/>
  <c r="Y82" i="1"/>
  <c r="O82" i="1"/>
  <c r="R82" i="1"/>
  <c r="Q84" i="1"/>
  <c r="D11" i="1"/>
  <c r="G38" i="1"/>
  <c r="G84" i="1" s="1"/>
  <c r="D38" i="1"/>
  <c r="AI38" i="1" s="1"/>
  <c r="N83" i="1" l="1"/>
  <c r="D84" i="1"/>
  <c r="D98" i="1" s="1"/>
  <c r="U83" i="1"/>
  <c r="X84" i="1"/>
  <c r="U84" i="1"/>
  <c r="V98" i="1"/>
  <c r="N98" i="1"/>
  <c r="U98" i="1" l="1"/>
</calcChain>
</file>

<file path=xl/sharedStrings.xml><?xml version="1.0" encoding="utf-8"?>
<sst xmlns="http://schemas.openxmlformats.org/spreadsheetml/2006/main" count="258" uniqueCount="184">
  <si>
    <t>Индекс</t>
  </si>
  <si>
    <t>Формы промежуточной аттестации</t>
  </si>
  <si>
    <t>всего занятий</t>
  </si>
  <si>
    <t>Распределение обязательной нагрузки по курсам и семестрам</t>
  </si>
  <si>
    <t>I курс</t>
  </si>
  <si>
    <t>II курс</t>
  </si>
  <si>
    <t>1 семестр</t>
  </si>
  <si>
    <t>2 семестр</t>
  </si>
  <si>
    <t>3 семестр</t>
  </si>
  <si>
    <t>4 семестр</t>
  </si>
  <si>
    <t>17 недель</t>
  </si>
  <si>
    <t>Общеобразовательный цикл</t>
  </si>
  <si>
    <t>План учебного процесса</t>
  </si>
  <si>
    <t>О.00</t>
  </si>
  <si>
    <t>Физическая культура</t>
  </si>
  <si>
    <t>Профессиональные модули</t>
  </si>
  <si>
    <t>Учебная практика</t>
  </si>
  <si>
    <t>Производственная практика</t>
  </si>
  <si>
    <t>ГИА</t>
  </si>
  <si>
    <t>ОП.00</t>
  </si>
  <si>
    <t xml:space="preserve">Общепрофессиональный  цикл </t>
  </si>
  <si>
    <t>ОП.01</t>
  </si>
  <si>
    <t>ОП.02</t>
  </si>
  <si>
    <t>ОП.03</t>
  </si>
  <si>
    <t>ОП.04</t>
  </si>
  <si>
    <t>П.00</t>
  </si>
  <si>
    <t xml:space="preserve">Профессиональный цикл </t>
  </si>
  <si>
    <t>ПМ.00</t>
  </si>
  <si>
    <t>ВСЕГО</t>
  </si>
  <si>
    <t>Учебной практики</t>
  </si>
  <si>
    <t xml:space="preserve">Производственной практики </t>
  </si>
  <si>
    <t>Экзаменов</t>
  </si>
  <si>
    <t>Общий объем образовательной программы</t>
  </si>
  <si>
    <t>Самостоятельная учебная работа</t>
  </si>
  <si>
    <t>Базовые дисциплины</t>
  </si>
  <si>
    <t>ОДБ</t>
  </si>
  <si>
    <t>Индивидуальный проект</t>
  </si>
  <si>
    <t>Дополнительные дисциплины</t>
  </si>
  <si>
    <t>ОДД</t>
  </si>
  <si>
    <t>Экзамен по модулю</t>
  </si>
  <si>
    <t>Государственная итоговая аттестация</t>
  </si>
  <si>
    <t>самостоятельная работа</t>
  </si>
  <si>
    <t>Практика</t>
  </si>
  <si>
    <t>24 недели</t>
  </si>
  <si>
    <t>теоретическое обучение</t>
  </si>
  <si>
    <t>лабораторные и практические занятия</t>
  </si>
  <si>
    <t>Количество экзаменов</t>
  </si>
  <si>
    <t>Самостоятельной работы</t>
  </si>
  <si>
    <t xml:space="preserve">Количество дифференцированных зачетов </t>
  </si>
  <si>
    <t>Наименование циклов, дисциплин, профессиональных модулей, МДК, практик</t>
  </si>
  <si>
    <t>Объем образовательной программы в часах</t>
  </si>
  <si>
    <t>Работа обучающихся во взаимодействии с преподавателем</t>
  </si>
  <si>
    <t>в том числе в форме практической подготовки</t>
  </si>
  <si>
    <t>Русский язык</t>
  </si>
  <si>
    <t>Литература</t>
  </si>
  <si>
    <t>Математика</t>
  </si>
  <si>
    <t>Иностранный язык</t>
  </si>
  <si>
    <t>Информатика</t>
  </si>
  <si>
    <t>Физика</t>
  </si>
  <si>
    <t>Химия</t>
  </si>
  <si>
    <t>Биология</t>
  </si>
  <si>
    <t>История</t>
  </si>
  <si>
    <t>Обществознание</t>
  </si>
  <si>
    <t>География</t>
  </si>
  <si>
    <t>ОДБ.01</t>
  </si>
  <si>
    <t>ОДБ.02</t>
  </si>
  <si>
    <t>ОДБ.03</t>
  </si>
  <si>
    <t>ОДБ.04</t>
  </si>
  <si>
    <t>ОДБ.05</t>
  </si>
  <si>
    <t>ОДБ.06</t>
  </si>
  <si>
    <t>ОДБ.07</t>
  </si>
  <si>
    <t>ОДБ.08</t>
  </si>
  <si>
    <t>ОДБ.09</t>
  </si>
  <si>
    <t>ОДБ.10</t>
  </si>
  <si>
    <t>ОДБ.11</t>
  </si>
  <si>
    <t>ОДБ.12</t>
  </si>
  <si>
    <t>ОДБ.13</t>
  </si>
  <si>
    <t>ОДД.01</t>
  </si>
  <si>
    <t>Башкирский язык</t>
  </si>
  <si>
    <t>в т.ч.</t>
  </si>
  <si>
    <t>всего занятий во взаимодействии с преподавателем</t>
  </si>
  <si>
    <t>ОДД.02</t>
  </si>
  <si>
    <t>Родной (русский) язык / Родной (башкирский) язык</t>
  </si>
  <si>
    <t>экз2</t>
  </si>
  <si>
    <t>дз2</t>
  </si>
  <si>
    <t>ПМ.01</t>
  </si>
  <si>
    <t>МДК.01.01</t>
  </si>
  <si>
    <t>УП.01</t>
  </si>
  <si>
    <t>ПП.01</t>
  </si>
  <si>
    <t>(программа подготовки специалистов среднего звена)</t>
  </si>
  <si>
    <t>III курс</t>
  </si>
  <si>
    <t>ОП.05</t>
  </si>
  <si>
    <t>ОП.06</t>
  </si>
  <si>
    <t>МДК.01.02</t>
  </si>
  <si>
    <t>ПМ.02</t>
  </si>
  <si>
    <t>УП.02</t>
  </si>
  <si>
    <t>ПП.02</t>
  </si>
  <si>
    <t>УП.03</t>
  </si>
  <si>
    <t>ПП.03</t>
  </si>
  <si>
    <t>курсовая работа (проект)</t>
  </si>
  <si>
    <t>Преддипломная производственная практика</t>
  </si>
  <si>
    <t>ППП</t>
  </si>
  <si>
    <t>Дисциплин и МДК (без УП, ПП)</t>
  </si>
  <si>
    <t>дз6</t>
  </si>
  <si>
    <t>5 семестр</t>
  </si>
  <si>
    <t>6 семестр</t>
  </si>
  <si>
    <t>дз5</t>
  </si>
  <si>
    <t>экз6</t>
  </si>
  <si>
    <t>Иностранный язык в профессиональной деятельности</t>
  </si>
  <si>
    <t>Информационные технологии в профессиональной деятельности</t>
  </si>
  <si>
    <t>Инженерная графика</t>
  </si>
  <si>
    <t>Безопасность жизнедеятельности</t>
  </si>
  <si>
    <t>ПМ.04.</t>
  </si>
  <si>
    <t>МДК.04.01.</t>
  </si>
  <si>
    <t>УП.04</t>
  </si>
  <si>
    <t>ПП.04</t>
  </si>
  <si>
    <t>ПМ.05.</t>
  </si>
  <si>
    <t>МДК.05.01.</t>
  </si>
  <si>
    <t>УП.05</t>
  </si>
  <si>
    <t>ПП.05</t>
  </si>
  <si>
    <t>МДК.02.01</t>
  </si>
  <si>
    <t>ПМ.03.</t>
  </si>
  <si>
    <t>МДК.03.01.</t>
  </si>
  <si>
    <t xml:space="preserve">Преддипломной производственной практики </t>
  </si>
  <si>
    <t>дз4</t>
  </si>
  <si>
    <t>экз5</t>
  </si>
  <si>
    <t>СГЦ.00</t>
  </si>
  <si>
    <t>Социально - гуманитарный цикл</t>
  </si>
  <si>
    <t>СГ.01</t>
  </si>
  <si>
    <t>История России</t>
  </si>
  <si>
    <t>Основы финансовой грамотности</t>
  </si>
  <si>
    <t>СГ.02</t>
  </si>
  <si>
    <t>СГ.03</t>
  </si>
  <si>
    <t>СГ.04</t>
  </si>
  <si>
    <t>СГ.05</t>
  </si>
  <si>
    <t xml:space="preserve">Производственная практика </t>
  </si>
  <si>
    <r>
      <t xml:space="preserve">Государственная итоговая аттестация                         </t>
    </r>
    <r>
      <rPr>
        <sz val="11"/>
        <rFont val="Times New Roman"/>
        <family val="1"/>
        <charset val="204"/>
      </rPr>
      <t xml:space="preserve">                       в форме демонстрационного экзамена и защиты дипломного проекта (работы)</t>
    </r>
  </si>
  <si>
    <t>консультации и экзамен</t>
  </si>
  <si>
    <t>промежуточная аттестация (конс + экзамен)</t>
  </si>
  <si>
    <t>Консультаций</t>
  </si>
  <si>
    <t>Основы безопасности и защиты Родины</t>
  </si>
  <si>
    <t xml:space="preserve">Электротехника </t>
  </si>
  <si>
    <t>Основы электроники</t>
  </si>
  <si>
    <t>Электрические измерения</t>
  </si>
  <si>
    <t>Основы автоматики и элементы систем автоматического регулирования</t>
  </si>
  <si>
    <t>Выполнение работ по вводу домовых силовых и слаботочных систем в эксплуатацию с применением средств автоматизации</t>
  </si>
  <si>
    <t>Монтаж и эксплуатация домовых силовых и слаботочных систем</t>
  </si>
  <si>
    <t>Обеспечение контроля, учета и регулирования бесперебойной поставки электрической энергии потребителям</t>
  </si>
  <si>
    <t>Выполнение работ при эксплуатации муниципальных линий электропередач</t>
  </si>
  <si>
    <t>Эксплуатация и обслуживание линий электропередач</t>
  </si>
  <si>
    <t>МДК.03.02.</t>
  </si>
  <si>
    <t>Выполнение работ при монтаже и наладке электрооборудования, осветительных сетей и светильников</t>
  </si>
  <si>
    <t>Монтаж и эксплуатация осветительных сетей и светильников</t>
  </si>
  <si>
    <t>Монтаж, наладка и эксплуатация электрооборудования</t>
  </si>
  <si>
    <t>МДК.04.02.</t>
  </si>
  <si>
    <t xml:space="preserve">Выполнение работ по ремонту и обслуживанию электрооборудования </t>
  </si>
  <si>
    <t>Обслуживание оборудования с автоматическим регулированием технологического процесса</t>
  </si>
  <si>
    <t>Ремонт и обслуживание распределительных устройств напряжением до 10 кВ.</t>
  </si>
  <si>
    <t>МДК.05.02.</t>
  </si>
  <si>
    <t>Основы слесарно-сборочных и электромонтажных работ</t>
  </si>
  <si>
    <t>Организация и выполнение работ по сборке и монтажу электрооборудования и распределительных устройств</t>
  </si>
  <si>
    <t>4428!!!</t>
  </si>
  <si>
    <t>ВЧ</t>
  </si>
  <si>
    <t>828 !!!</t>
  </si>
  <si>
    <t>ОП.07</t>
  </si>
  <si>
    <t>Охрана труда</t>
  </si>
  <si>
    <t>ОП.08</t>
  </si>
  <si>
    <t>Башкирский язык в профессиональной деятельности</t>
  </si>
  <si>
    <t>дз3</t>
  </si>
  <si>
    <t>з3, з4, з5,  дз6</t>
  </si>
  <si>
    <t>5дз, 3з</t>
  </si>
  <si>
    <t>экз4</t>
  </si>
  <si>
    <t>экз3</t>
  </si>
  <si>
    <t>12экз, 8дз</t>
  </si>
  <si>
    <t>ОП.09ц</t>
  </si>
  <si>
    <t>Основы применения графических редакторов и редакторов видео-контента в профессиональной деятельности</t>
  </si>
  <si>
    <t>Выполнение работ по одной или нескольким профессиям рабочих, должностям служащих (Электромонтер по ремонту и обслуживанию электрооборудования 19861)</t>
  </si>
  <si>
    <t>кр1</t>
  </si>
  <si>
    <t>кр2</t>
  </si>
  <si>
    <t>3экз, 10дз, 2кр</t>
  </si>
  <si>
    <t>Количество контрольных работ, зачетов</t>
  </si>
  <si>
    <t>кр6</t>
  </si>
  <si>
    <t>1экз, 7дз, 1кр</t>
  </si>
  <si>
    <t>17экз, 29дз, 5з, 1 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</si>
</sst>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wrapText="1"/>
    </xf>
    <xf numFmtId="0" fontId="8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textRotation="90" wrapText="1"/>
    </xf>
    <xf numFmtId="0" fontId="2" fillId="8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8" fillId="8" borderId="0" xfId="0" applyFont="1" applyFill="1" applyBorder="1" applyAlignment="1">
      <alignment horizontal="center" wrapText="1"/>
    </xf>
    <xf numFmtId="0" fontId="8" fillId="8" borderId="0" xfId="0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7" fillId="8" borderId="0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8" borderId="2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1" xfId="0" applyFont="1" applyFill="1" applyBorder="1"/>
    <xf numFmtId="0" fontId="9" fillId="8" borderId="2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16" fillId="8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top" wrapText="1"/>
    </xf>
    <xf numFmtId="0" fontId="9" fillId="8" borderId="4" xfId="0" applyFont="1" applyFill="1" applyBorder="1" applyAlignment="1">
      <alignment horizontal="center"/>
    </xf>
    <xf numFmtId="0" fontId="19" fillId="8" borderId="1" xfId="0" applyFont="1" applyFill="1" applyBorder="1" applyAlignment="1">
      <alignment horizontal="center" wrapText="1"/>
    </xf>
    <xf numFmtId="0" fontId="20" fillId="8" borderId="4" xfId="0" applyFont="1" applyFill="1" applyBorder="1" applyAlignment="1">
      <alignment horizontal="left" wrapText="1"/>
    </xf>
    <xf numFmtId="0" fontId="14" fillId="8" borderId="4" xfId="0" applyFont="1" applyFill="1" applyBorder="1"/>
    <xf numFmtId="0" fontId="15" fillId="8" borderId="4" xfId="0" applyFont="1" applyFill="1" applyBorder="1" applyAlignment="1">
      <alignment horizontal="left" wrapText="1"/>
    </xf>
    <xf numFmtId="0" fontId="9" fillId="0" borderId="0" xfId="0" applyFont="1" applyFill="1" applyAlignment="1">
      <alignment horizontal="center"/>
    </xf>
    <xf numFmtId="0" fontId="5" fillId="0" borderId="1" xfId="0" applyFont="1" applyFill="1" applyBorder="1"/>
    <xf numFmtId="0" fontId="21" fillId="0" borderId="1" xfId="0" applyFont="1" applyFill="1" applyBorder="1" applyAlignment="1">
      <alignment wrapText="1"/>
    </xf>
    <xf numFmtId="0" fontId="22" fillId="0" borderId="0" xfId="0" applyFont="1" applyFill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1" fillId="2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/>
    </xf>
    <xf numFmtId="0" fontId="15" fillId="0" borderId="1" xfId="0" applyFont="1" applyFill="1" applyBorder="1"/>
    <xf numFmtId="0" fontId="9" fillId="0" borderId="2" xfId="0" applyFont="1" applyFill="1" applyBorder="1" applyAlignment="1">
      <alignment horizontal="center" vertical="center"/>
    </xf>
    <xf numFmtId="0" fontId="9" fillId="8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/>
    <xf numFmtId="0" fontId="16" fillId="0" borderId="3" xfId="0" applyFont="1" applyFill="1" applyBorder="1" applyAlignment="1">
      <alignment horizontal="center" vertical="top"/>
    </xf>
    <xf numFmtId="0" fontId="19" fillId="8" borderId="0" xfId="0" applyFont="1" applyFill="1" applyBorder="1" applyAlignment="1">
      <alignment horizontal="center" wrapText="1"/>
    </xf>
    <xf numFmtId="0" fontId="23" fillId="8" borderId="0" xfId="0" applyFont="1" applyFill="1" applyBorder="1" applyAlignment="1">
      <alignment vertical="center"/>
    </xf>
    <xf numFmtId="0" fontId="16" fillId="8" borderId="1" xfId="0" applyFont="1" applyFill="1" applyBorder="1" applyAlignment="1">
      <alignment horizontal="center"/>
    </xf>
    <xf numFmtId="0" fontId="16" fillId="8" borderId="0" xfId="0" applyFont="1" applyFill="1" applyBorder="1" applyAlignment="1">
      <alignment horizontal="center"/>
    </xf>
    <xf numFmtId="0" fontId="11" fillId="2" borderId="5" xfId="0" applyFont="1" applyFill="1" applyBorder="1" applyAlignment="1">
      <alignment wrapText="1"/>
    </xf>
    <xf numFmtId="0" fontId="21" fillId="0" borderId="1" xfId="0" applyFont="1" applyBorder="1" applyAlignment="1">
      <alignment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10" fillId="0" borderId="2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 wrapText="1"/>
    </xf>
    <xf numFmtId="0" fontId="10" fillId="0" borderId="7" xfId="0" applyFont="1" applyFill="1" applyBorder="1" applyAlignment="1">
      <alignment wrapText="1"/>
    </xf>
    <xf numFmtId="0" fontId="10" fillId="0" borderId="7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wrapText="1"/>
    </xf>
    <xf numFmtId="0" fontId="10" fillId="0" borderId="5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top" wrapText="1"/>
    </xf>
    <xf numFmtId="0" fontId="11" fillId="2" borderId="1" xfId="0" applyFont="1" applyFill="1" applyBorder="1" applyAlignment="1">
      <alignment wrapText="1"/>
    </xf>
    <xf numFmtId="0" fontId="10" fillId="0" borderId="1" xfId="0" applyFont="1" applyBorder="1" applyAlignment="1">
      <alignment horizontal="left" vertical="top" wrapText="1"/>
    </xf>
    <xf numFmtId="0" fontId="7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11" fillId="7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right" vertical="center" wrapText="1"/>
    </xf>
    <xf numFmtId="0" fontId="2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center"/>
    </xf>
    <xf numFmtId="0" fontId="25" fillId="8" borderId="2" xfId="0" applyFont="1" applyFill="1" applyBorder="1" applyAlignment="1">
      <alignment horizontal="center" vertical="center"/>
    </xf>
    <xf numFmtId="0" fontId="25" fillId="8" borderId="1" xfId="0" applyFont="1" applyFill="1" applyBorder="1" applyAlignment="1">
      <alignment horizontal="center" vertical="center"/>
    </xf>
    <xf numFmtId="0" fontId="25" fillId="8" borderId="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wrapText="1"/>
    </xf>
    <xf numFmtId="0" fontId="31" fillId="0" borderId="0" xfId="0" applyFont="1" applyFill="1"/>
    <xf numFmtId="0" fontId="18" fillId="0" borderId="0" xfId="0" applyFont="1" applyFill="1"/>
    <xf numFmtId="0" fontId="12" fillId="0" borderId="2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textRotation="90" wrapText="1"/>
    </xf>
    <xf numFmtId="0" fontId="34" fillId="8" borderId="1" xfId="0" applyFont="1" applyFill="1" applyBorder="1" applyAlignment="1">
      <alignment horizontal="center" vertical="center" textRotation="90" wrapText="1"/>
    </xf>
    <xf numFmtId="0" fontId="34" fillId="8" borderId="0" xfId="0" applyFont="1" applyFill="1" applyBorder="1" applyAlignment="1">
      <alignment horizontal="center" vertical="center" textRotation="90" wrapText="1"/>
    </xf>
    <xf numFmtId="0" fontId="7" fillId="0" borderId="0" xfId="0" applyFont="1" applyFill="1"/>
    <xf numFmtId="0" fontId="12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wrapText="1"/>
    </xf>
    <xf numFmtId="0" fontId="2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36" fillId="0" borderId="0" xfId="0" applyFont="1" applyFill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0" fontId="37" fillId="5" borderId="1" xfId="0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36" fillId="0" borderId="1" xfId="0" applyFont="1" applyFill="1" applyBorder="1"/>
    <xf numFmtId="0" fontId="37" fillId="7" borderId="1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center" vertical="center"/>
    </xf>
    <xf numFmtId="0" fontId="21" fillId="9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9" fillId="7" borderId="0" xfId="0" applyFont="1" applyFill="1"/>
    <xf numFmtId="0" fontId="39" fillId="0" borderId="0" xfId="0" applyFont="1" applyFill="1" applyAlignment="1">
      <alignment horizontal="center"/>
    </xf>
    <xf numFmtId="0" fontId="7" fillId="0" borderId="1" xfId="0" applyFont="1" applyFill="1" applyBorder="1" applyAlignment="1">
      <alignment vertical="top"/>
    </xf>
    <xf numFmtId="0" fontId="26" fillId="0" borderId="2" xfId="0" applyFont="1" applyBorder="1" applyAlignment="1">
      <alignment vertical="top" wrapText="1"/>
    </xf>
    <xf numFmtId="0" fontId="24" fillId="0" borderId="1" xfId="0" applyFont="1" applyFill="1" applyBorder="1" applyAlignment="1">
      <alignment vertical="top"/>
    </xf>
    <xf numFmtId="0" fontId="24" fillId="0" borderId="2" xfId="0" applyFont="1" applyBorder="1" applyAlignment="1">
      <alignment vertical="top" wrapText="1"/>
    </xf>
    <xf numFmtId="0" fontId="24" fillId="0" borderId="1" xfId="0" applyFont="1" applyFill="1" applyBorder="1" applyAlignment="1">
      <alignment vertical="top" wrapText="1"/>
    </xf>
    <xf numFmtId="0" fontId="18" fillId="0" borderId="0" xfId="0" applyFont="1" applyFill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/>
    <xf numFmtId="0" fontId="7" fillId="0" borderId="2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textRotation="90"/>
    </xf>
    <xf numFmtId="0" fontId="12" fillId="0" borderId="1" xfId="0" applyFont="1" applyFill="1" applyBorder="1" applyAlignment="1">
      <alignment horizontal="center" vertical="center" textRotation="90"/>
    </xf>
    <xf numFmtId="0" fontId="12" fillId="0" borderId="1" xfId="0" applyFont="1" applyFill="1" applyBorder="1" applyAlignment="1">
      <alignment horizontal="left" vertical="center" wrapText="1"/>
    </xf>
    <xf numFmtId="0" fontId="33" fillId="0" borderId="1" xfId="0" applyFont="1" applyBorder="1" applyAlignment="1">
      <alignment vertical="center"/>
    </xf>
    <xf numFmtId="0" fontId="24" fillId="0" borderId="1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textRotation="90" wrapText="1"/>
    </xf>
    <xf numFmtId="0" fontId="11" fillId="0" borderId="5" xfId="0" applyFont="1" applyFill="1" applyBorder="1" applyAlignment="1">
      <alignment horizontal="center" vertical="center" textRotation="90" wrapText="1"/>
    </xf>
    <xf numFmtId="0" fontId="11" fillId="0" borderId="6" xfId="0" applyFont="1" applyFill="1" applyBorder="1" applyAlignment="1">
      <alignment horizontal="center" vertical="center" textRotation="90" wrapText="1"/>
    </xf>
    <xf numFmtId="0" fontId="11" fillId="0" borderId="7" xfId="0" applyFont="1" applyFill="1" applyBorder="1" applyAlignment="1">
      <alignment horizontal="center" vertical="center" textRotation="90" wrapText="1"/>
    </xf>
    <xf numFmtId="0" fontId="32" fillId="0" borderId="6" xfId="0" applyFont="1" applyFill="1" applyBorder="1" applyAlignment="1">
      <alignment horizontal="center" vertical="center" textRotation="90" wrapText="1"/>
    </xf>
    <xf numFmtId="0" fontId="32" fillId="0" borderId="7" xfId="0" applyFont="1" applyFill="1" applyBorder="1" applyAlignment="1">
      <alignment horizontal="center" vertical="center" textRotation="90" wrapText="1"/>
    </xf>
    <xf numFmtId="0" fontId="11" fillId="0" borderId="2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textRotation="90"/>
    </xf>
    <xf numFmtId="0" fontId="12" fillId="0" borderId="7" xfId="0" applyFont="1" applyFill="1" applyBorder="1" applyAlignment="1">
      <alignment horizontal="center" vertical="center" textRotation="90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textRotation="90"/>
    </xf>
    <xf numFmtId="0" fontId="7" fillId="0" borderId="2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4D79B"/>
      <color rgb="FFD8E4B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98"/>
  <sheetViews>
    <sheetView tabSelected="1" zoomScale="80" zoomScaleNormal="80" workbookViewId="0">
      <pane ySplit="10" topLeftCell="A77" activePane="bottomLeft" state="frozen"/>
      <selection activeCell="B1" sqref="B1"/>
      <selection pane="bottomLeft" activeCell="AE96" sqref="AE96:AG96"/>
    </sheetView>
  </sheetViews>
  <sheetFormatPr defaultRowHeight="15.75" x14ac:dyDescent="0.25"/>
  <cols>
    <col min="1" max="1" width="10.42578125" style="1" customWidth="1"/>
    <col min="2" max="2" width="31.5703125" style="1" customWidth="1"/>
    <col min="3" max="3" width="12.85546875" style="167" customWidth="1"/>
    <col min="4" max="4" width="8.85546875" style="1" customWidth="1"/>
    <col min="5" max="5" width="6" style="73" customWidth="1"/>
    <col min="6" max="6" width="8.5703125" style="1" customWidth="1"/>
    <col min="7" max="7" width="7.5703125" style="1" customWidth="1"/>
    <col min="8" max="8" width="6.42578125" style="1" customWidth="1"/>
    <col min="9" max="9" width="7.140625" style="1" customWidth="1"/>
    <col min="10" max="11" width="6.7109375" style="1" customWidth="1"/>
    <col min="12" max="12" width="7.5703125" style="151" customWidth="1"/>
    <col min="13" max="13" width="0.7109375" style="1" customWidth="1"/>
    <col min="14" max="14" width="7.5703125" style="3" customWidth="1"/>
    <col min="15" max="15" width="5.140625" style="3" customWidth="1"/>
    <col min="16" max="16" width="4.85546875" style="3" customWidth="1"/>
    <col min="17" max="18" width="4.7109375" style="3" customWidth="1"/>
    <col min="19" max="19" width="6" style="3" customWidth="1"/>
    <col min="20" max="20" width="0.42578125" style="3" customWidth="1"/>
    <col min="21" max="23" width="5.140625" style="3" customWidth="1"/>
    <col min="24" max="24" width="5.42578125" style="3" customWidth="1"/>
    <col min="25" max="25" width="4.42578125" style="3" customWidth="1"/>
    <col min="26" max="26" width="6" style="3" customWidth="1"/>
    <col min="27" max="27" width="0.7109375" style="3" customWidth="1"/>
    <col min="28" max="28" width="7.5703125" style="3" customWidth="1"/>
    <col min="29" max="33" width="6" style="3" customWidth="1"/>
    <col min="34" max="34" width="4" style="1" customWidth="1"/>
    <col min="35" max="35" width="3.5703125" style="144" customWidth="1"/>
    <col min="36" max="36" width="7" style="1" customWidth="1"/>
    <col min="37" max="37" width="10.28515625" style="1" customWidth="1"/>
    <col min="38" max="16384" width="9.140625" style="1"/>
  </cols>
  <sheetData>
    <row r="2" spans="1:35" ht="18.75" x14ac:dyDescent="0.3">
      <c r="A2" s="2"/>
      <c r="B2" s="2" t="s">
        <v>12</v>
      </c>
    </row>
    <row r="3" spans="1:35" ht="18.75" x14ac:dyDescent="0.3">
      <c r="A3" s="2"/>
      <c r="B3" s="2" t="s">
        <v>89</v>
      </c>
      <c r="R3" s="4"/>
      <c r="AF3" s="4"/>
    </row>
    <row r="4" spans="1:35" ht="21" customHeight="1" x14ac:dyDescent="0.25">
      <c r="A4" s="204" t="s">
        <v>0</v>
      </c>
      <c r="B4" s="229" t="s">
        <v>49</v>
      </c>
      <c r="C4" s="219" t="s">
        <v>1</v>
      </c>
      <c r="D4" s="220" t="s">
        <v>50</v>
      </c>
      <c r="E4" s="221"/>
      <c r="F4" s="221"/>
      <c r="G4" s="221"/>
      <c r="H4" s="221"/>
      <c r="I4" s="221"/>
      <c r="J4" s="221"/>
      <c r="K4" s="221"/>
      <c r="L4" s="221"/>
      <c r="M4" s="34"/>
      <c r="N4" s="238" t="s">
        <v>3</v>
      </c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</row>
    <row r="5" spans="1:35" ht="31.5" customHeight="1" x14ac:dyDescent="0.25">
      <c r="A5" s="204"/>
      <c r="B5" s="229"/>
      <c r="C5" s="219"/>
      <c r="D5" s="219" t="s">
        <v>32</v>
      </c>
      <c r="E5" s="212" t="s">
        <v>52</v>
      </c>
      <c r="F5" s="235" t="s">
        <v>51</v>
      </c>
      <c r="G5" s="236"/>
      <c r="H5" s="236"/>
      <c r="I5" s="236"/>
      <c r="J5" s="236"/>
      <c r="K5" s="237"/>
      <c r="L5" s="218" t="s">
        <v>33</v>
      </c>
      <c r="M5" s="35"/>
      <c r="N5" s="243" t="s">
        <v>4</v>
      </c>
      <c r="O5" s="243"/>
      <c r="P5" s="243"/>
      <c r="Q5" s="243"/>
      <c r="R5" s="243"/>
      <c r="S5" s="243"/>
      <c r="T5" s="50"/>
      <c r="U5" s="243" t="s">
        <v>5</v>
      </c>
      <c r="V5" s="243"/>
      <c r="W5" s="243"/>
      <c r="X5" s="243"/>
      <c r="Y5" s="243"/>
      <c r="Z5" s="243"/>
      <c r="AA5" s="39"/>
      <c r="AB5" s="243" t="s">
        <v>90</v>
      </c>
      <c r="AC5" s="243"/>
      <c r="AD5" s="243"/>
      <c r="AE5" s="243"/>
      <c r="AF5" s="243"/>
      <c r="AG5" s="243"/>
    </row>
    <row r="6" spans="1:35" ht="15.75" customHeight="1" x14ac:dyDescent="0.25">
      <c r="A6" s="204"/>
      <c r="B6" s="229"/>
      <c r="C6" s="219"/>
      <c r="D6" s="219"/>
      <c r="E6" s="212"/>
      <c r="F6" s="213" t="s">
        <v>80</v>
      </c>
      <c r="G6" s="232" t="s">
        <v>79</v>
      </c>
      <c r="H6" s="233"/>
      <c r="I6" s="233"/>
      <c r="J6" s="233"/>
      <c r="K6" s="234"/>
      <c r="L6" s="218"/>
      <c r="M6" s="35"/>
      <c r="N6" s="227" t="s">
        <v>6</v>
      </c>
      <c r="O6" s="227"/>
      <c r="P6" s="227"/>
      <c r="Q6" s="227" t="s">
        <v>7</v>
      </c>
      <c r="R6" s="227"/>
      <c r="S6" s="227"/>
      <c r="T6" s="25"/>
      <c r="U6" s="227" t="s">
        <v>8</v>
      </c>
      <c r="V6" s="227"/>
      <c r="W6" s="227"/>
      <c r="X6" s="227" t="s">
        <v>9</v>
      </c>
      <c r="Y6" s="227"/>
      <c r="Z6" s="227"/>
      <c r="AA6" s="40"/>
      <c r="AB6" s="227" t="s">
        <v>104</v>
      </c>
      <c r="AC6" s="227"/>
      <c r="AD6" s="227"/>
      <c r="AE6" s="227" t="s">
        <v>105</v>
      </c>
      <c r="AF6" s="227"/>
      <c r="AG6" s="227"/>
    </row>
    <row r="7" spans="1:35" ht="20.25" customHeight="1" x14ac:dyDescent="0.25">
      <c r="A7" s="204"/>
      <c r="B7" s="229"/>
      <c r="C7" s="219"/>
      <c r="D7" s="219"/>
      <c r="E7" s="212"/>
      <c r="F7" s="214"/>
      <c r="G7" s="216" t="s">
        <v>44</v>
      </c>
      <c r="H7" s="216" t="s">
        <v>45</v>
      </c>
      <c r="I7" s="214" t="s">
        <v>138</v>
      </c>
      <c r="J7" s="222" t="s">
        <v>42</v>
      </c>
      <c r="K7" s="231" t="s">
        <v>99</v>
      </c>
      <c r="L7" s="218"/>
      <c r="M7" s="35"/>
      <c r="N7" s="225" t="s">
        <v>10</v>
      </c>
      <c r="O7" s="225"/>
      <c r="P7" s="225"/>
      <c r="Q7" s="225" t="s">
        <v>43</v>
      </c>
      <c r="R7" s="225"/>
      <c r="S7" s="225"/>
      <c r="T7" s="26"/>
      <c r="U7" s="225" t="s">
        <v>10</v>
      </c>
      <c r="V7" s="225"/>
      <c r="W7" s="225"/>
      <c r="X7" s="225" t="s">
        <v>43</v>
      </c>
      <c r="Y7" s="225"/>
      <c r="Z7" s="225"/>
      <c r="AA7" s="41"/>
      <c r="AB7" s="225" t="s">
        <v>10</v>
      </c>
      <c r="AC7" s="225"/>
      <c r="AD7" s="225"/>
      <c r="AE7" s="225" t="s">
        <v>43</v>
      </c>
      <c r="AF7" s="225"/>
      <c r="AG7" s="225"/>
    </row>
    <row r="8" spans="1:35" ht="69" customHeight="1" x14ac:dyDescent="0.25">
      <c r="A8" s="204"/>
      <c r="B8" s="229"/>
      <c r="C8" s="219"/>
      <c r="D8" s="219"/>
      <c r="E8" s="212"/>
      <c r="F8" s="215"/>
      <c r="G8" s="217"/>
      <c r="H8" s="217"/>
      <c r="I8" s="215"/>
      <c r="J8" s="223"/>
      <c r="K8" s="223"/>
      <c r="L8" s="218"/>
      <c r="M8" s="35"/>
      <c r="N8" s="148" t="s">
        <v>2</v>
      </c>
      <c r="O8" s="148" t="s">
        <v>137</v>
      </c>
      <c r="P8" s="148" t="s">
        <v>41</v>
      </c>
      <c r="Q8" s="148" t="s">
        <v>2</v>
      </c>
      <c r="R8" s="148" t="s">
        <v>137</v>
      </c>
      <c r="S8" s="148" t="s">
        <v>41</v>
      </c>
      <c r="T8" s="149"/>
      <c r="U8" s="148" t="s">
        <v>2</v>
      </c>
      <c r="V8" s="148" t="s">
        <v>137</v>
      </c>
      <c r="W8" s="148" t="s">
        <v>41</v>
      </c>
      <c r="X8" s="148" t="s">
        <v>2</v>
      </c>
      <c r="Y8" s="148" t="s">
        <v>137</v>
      </c>
      <c r="Z8" s="148" t="s">
        <v>41</v>
      </c>
      <c r="AA8" s="150"/>
      <c r="AB8" s="148" t="s">
        <v>2</v>
      </c>
      <c r="AC8" s="148" t="s">
        <v>137</v>
      </c>
      <c r="AD8" s="148" t="s">
        <v>41</v>
      </c>
      <c r="AE8" s="148" t="s">
        <v>2</v>
      </c>
      <c r="AF8" s="148" t="s">
        <v>137</v>
      </c>
      <c r="AG8" s="148" t="s">
        <v>41</v>
      </c>
    </row>
    <row r="9" spans="1:35" x14ac:dyDescent="0.25">
      <c r="A9" s="7">
        <v>1</v>
      </c>
      <c r="B9" s="153">
        <v>2</v>
      </c>
      <c r="C9" s="177">
        <v>3</v>
      </c>
      <c r="D9" s="153">
        <v>4</v>
      </c>
      <c r="E9" s="160">
        <v>5</v>
      </c>
      <c r="F9" s="153">
        <v>6</v>
      </c>
      <c r="G9" s="153">
        <v>7</v>
      </c>
      <c r="H9" s="153">
        <v>8</v>
      </c>
      <c r="I9" s="153">
        <v>10</v>
      </c>
      <c r="J9" s="153">
        <v>11</v>
      </c>
      <c r="K9" s="153">
        <v>12</v>
      </c>
      <c r="L9" s="177">
        <v>13</v>
      </c>
      <c r="M9" s="51">
        <v>14</v>
      </c>
      <c r="N9" s="51">
        <v>15</v>
      </c>
      <c r="O9" s="51">
        <v>16</v>
      </c>
      <c r="P9" s="51">
        <v>17</v>
      </c>
      <c r="Q9" s="51">
        <v>18</v>
      </c>
      <c r="R9" s="51">
        <v>19</v>
      </c>
      <c r="S9" s="51">
        <v>20</v>
      </c>
      <c r="T9" s="51">
        <v>21</v>
      </c>
      <c r="U9" s="51">
        <v>22</v>
      </c>
      <c r="V9" s="51">
        <v>23</v>
      </c>
      <c r="W9" s="51">
        <v>24</v>
      </c>
      <c r="X9" s="51">
        <v>25</v>
      </c>
      <c r="Y9" s="51">
        <v>26</v>
      </c>
      <c r="Z9" s="51">
        <v>27</v>
      </c>
      <c r="AA9" s="51">
        <v>28</v>
      </c>
      <c r="AB9" s="51">
        <v>29</v>
      </c>
      <c r="AC9" s="51">
        <v>30</v>
      </c>
      <c r="AD9" s="51">
        <v>31</v>
      </c>
      <c r="AE9" s="51">
        <v>32</v>
      </c>
      <c r="AF9" s="51">
        <v>33</v>
      </c>
      <c r="AG9" s="51">
        <v>34</v>
      </c>
    </row>
    <row r="10" spans="1:35" x14ac:dyDescent="0.25">
      <c r="A10" s="7"/>
      <c r="B10" s="224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33"/>
      <c r="N10" s="20"/>
      <c r="O10" s="20"/>
      <c r="P10" s="20"/>
      <c r="Q10" s="20"/>
      <c r="R10" s="20"/>
      <c r="S10" s="20"/>
      <c r="T10" s="27"/>
      <c r="U10" s="20"/>
      <c r="V10" s="20"/>
      <c r="W10" s="20"/>
      <c r="X10" s="20"/>
      <c r="Y10" s="20"/>
      <c r="Z10" s="20"/>
      <c r="AA10" s="42"/>
      <c r="AB10" s="48"/>
      <c r="AC10" s="48"/>
      <c r="AD10" s="48"/>
      <c r="AE10" s="48"/>
      <c r="AF10" s="48"/>
      <c r="AG10" s="48"/>
    </row>
    <row r="11" spans="1:35" ht="28.5" x14ac:dyDescent="0.25">
      <c r="A11" s="11" t="s">
        <v>13</v>
      </c>
      <c r="B11" s="161" t="s">
        <v>11</v>
      </c>
      <c r="C11" s="191" t="s">
        <v>179</v>
      </c>
      <c r="D11" s="101">
        <f>SUM(D13:D29)</f>
        <v>1476</v>
      </c>
      <c r="E11" s="102">
        <f t="shared" ref="E11" si="0">SUM(E13:E28)</f>
        <v>672</v>
      </c>
      <c r="F11" s="101">
        <f>SUM(F13:F29)</f>
        <v>1444</v>
      </c>
      <c r="G11" s="101">
        <f>SUM(G13:G29)</f>
        <v>730</v>
      </c>
      <c r="H11" s="101">
        <f>SUM(H13:H29)</f>
        <v>696</v>
      </c>
      <c r="I11" s="101">
        <f t="shared" ref="I11:Z11" si="1">SUM(I13:I29)</f>
        <v>18</v>
      </c>
      <c r="J11" s="101">
        <f t="shared" si="1"/>
        <v>0</v>
      </c>
      <c r="K11" s="101"/>
      <c r="L11" s="101">
        <f t="shared" si="1"/>
        <v>32</v>
      </c>
      <c r="M11" s="47">
        <f t="shared" si="1"/>
        <v>0</v>
      </c>
      <c r="N11" s="14">
        <f t="shared" si="1"/>
        <v>612</v>
      </c>
      <c r="O11" s="14">
        <f t="shared" si="1"/>
        <v>0</v>
      </c>
      <c r="P11" s="14">
        <f t="shared" si="1"/>
        <v>0</v>
      </c>
      <c r="Q11" s="14">
        <f t="shared" si="1"/>
        <v>814</v>
      </c>
      <c r="R11" s="14">
        <f t="shared" si="1"/>
        <v>18</v>
      </c>
      <c r="S11" s="14">
        <f t="shared" si="1"/>
        <v>32</v>
      </c>
      <c r="T11" s="24">
        <f t="shared" si="1"/>
        <v>0</v>
      </c>
      <c r="U11" s="14">
        <f t="shared" si="1"/>
        <v>0</v>
      </c>
      <c r="V11" s="14">
        <f t="shared" si="1"/>
        <v>0</v>
      </c>
      <c r="W11" s="14">
        <f t="shared" si="1"/>
        <v>0</v>
      </c>
      <c r="X11" s="14">
        <f t="shared" si="1"/>
        <v>0</v>
      </c>
      <c r="Y11" s="14">
        <f t="shared" si="1"/>
        <v>0</v>
      </c>
      <c r="Z11" s="14">
        <f t="shared" si="1"/>
        <v>0</v>
      </c>
      <c r="AA11" s="39"/>
      <c r="AB11" s="14">
        <f t="shared" ref="AB11:AG11" si="2">SUM(AB13:AB29)</f>
        <v>0</v>
      </c>
      <c r="AC11" s="14">
        <f t="shared" si="2"/>
        <v>0</v>
      </c>
      <c r="AD11" s="14">
        <f t="shared" si="2"/>
        <v>0</v>
      </c>
      <c r="AE11" s="14">
        <f t="shared" si="2"/>
        <v>0</v>
      </c>
      <c r="AF11" s="14">
        <f t="shared" si="2"/>
        <v>0</v>
      </c>
      <c r="AG11" s="14">
        <f t="shared" si="2"/>
        <v>0</v>
      </c>
    </row>
    <row r="12" spans="1:35" x14ac:dyDescent="0.25">
      <c r="A12" s="10" t="s">
        <v>35</v>
      </c>
      <c r="B12" s="128" t="s">
        <v>34</v>
      </c>
      <c r="C12" s="168"/>
      <c r="D12" s="152"/>
      <c r="E12" s="162"/>
      <c r="F12" s="152"/>
      <c r="G12" s="152"/>
      <c r="H12" s="152"/>
      <c r="I12" s="152"/>
      <c r="J12" s="152"/>
      <c r="K12" s="157"/>
      <c r="L12" s="181"/>
      <c r="M12" s="36"/>
      <c r="N12" s="18"/>
      <c r="O12" s="18"/>
      <c r="P12" s="18"/>
      <c r="Q12" s="18"/>
      <c r="R12" s="18"/>
      <c r="S12" s="18"/>
      <c r="T12" s="28"/>
      <c r="U12" s="18"/>
      <c r="V12" s="18"/>
      <c r="W12" s="18"/>
      <c r="X12" s="18"/>
      <c r="Y12" s="18"/>
      <c r="Z12" s="18"/>
      <c r="AA12" s="43"/>
      <c r="AB12" s="49"/>
      <c r="AC12" s="49"/>
      <c r="AD12" s="49"/>
      <c r="AE12" s="49"/>
      <c r="AF12" s="49"/>
      <c r="AG12" s="49"/>
    </row>
    <row r="13" spans="1:35" x14ac:dyDescent="0.25">
      <c r="A13" s="10" t="s">
        <v>64</v>
      </c>
      <c r="B13" s="116" t="s">
        <v>53</v>
      </c>
      <c r="C13" s="8" t="s">
        <v>83</v>
      </c>
      <c r="D13" s="152">
        <f t="shared" ref="D13:D26" si="3">F13+L13</f>
        <v>72</v>
      </c>
      <c r="E13" s="160">
        <v>36</v>
      </c>
      <c r="F13" s="152">
        <f>G13+H13+I13</f>
        <v>72</v>
      </c>
      <c r="G13" s="153">
        <v>30</v>
      </c>
      <c r="H13" s="153">
        <v>36</v>
      </c>
      <c r="I13" s="153">
        <v>6</v>
      </c>
      <c r="J13" s="153"/>
      <c r="K13" s="21"/>
      <c r="L13" s="178"/>
      <c r="M13" s="37"/>
      <c r="N13" s="9">
        <v>32</v>
      </c>
      <c r="O13" s="9"/>
      <c r="P13" s="9"/>
      <c r="Q13" s="9">
        <v>34</v>
      </c>
      <c r="R13" s="9">
        <v>6</v>
      </c>
      <c r="S13" s="9"/>
      <c r="T13" s="29"/>
      <c r="U13" s="9"/>
      <c r="V13" s="9"/>
      <c r="W13" s="9"/>
      <c r="X13" s="9"/>
      <c r="Y13" s="9"/>
      <c r="Z13" s="9"/>
      <c r="AA13" s="44"/>
      <c r="AB13" s="9"/>
      <c r="AC13" s="9"/>
      <c r="AD13" s="9"/>
      <c r="AE13" s="9"/>
      <c r="AF13" s="9"/>
      <c r="AG13" s="9"/>
      <c r="AI13" s="145">
        <f>SUM(N13:AG13)-D13</f>
        <v>0</v>
      </c>
    </row>
    <row r="14" spans="1:35" x14ac:dyDescent="0.25">
      <c r="A14" s="10" t="s">
        <v>65</v>
      </c>
      <c r="B14" s="116" t="s">
        <v>54</v>
      </c>
      <c r="C14" s="8" t="s">
        <v>84</v>
      </c>
      <c r="D14" s="152">
        <f t="shared" si="3"/>
        <v>72</v>
      </c>
      <c r="E14" s="160">
        <v>40</v>
      </c>
      <c r="F14" s="152">
        <f t="shared" ref="F14:F29" si="4">G14+H14+I14</f>
        <v>72</v>
      </c>
      <c r="G14" s="153">
        <v>32</v>
      </c>
      <c r="H14" s="153">
        <v>40</v>
      </c>
      <c r="I14" s="153"/>
      <c r="J14" s="153"/>
      <c r="K14" s="21"/>
      <c r="L14" s="178"/>
      <c r="M14" s="37"/>
      <c r="N14" s="20">
        <v>32</v>
      </c>
      <c r="O14" s="20"/>
      <c r="P14" s="20"/>
      <c r="Q14" s="20">
        <v>40</v>
      </c>
      <c r="R14" s="20"/>
      <c r="S14" s="20"/>
      <c r="T14" s="27"/>
      <c r="U14" s="20"/>
      <c r="V14" s="20"/>
      <c r="W14" s="20"/>
      <c r="X14" s="20"/>
      <c r="Y14" s="20"/>
      <c r="Z14" s="20"/>
      <c r="AA14" s="42"/>
      <c r="AB14" s="48"/>
      <c r="AC14" s="48"/>
      <c r="AD14" s="48"/>
      <c r="AE14" s="48"/>
      <c r="AF14" s="48"/>
      <c r="AG14" s="48"/>
      <c r="AI14" s="145">
        <f t="shared" ref="AI14:AI73" si="5">SUM(N14:AG14)-D14</f>
        <v>0</v>
      </c>
    </row>
    <row r="15" spans="1:35" x14ac:dyDescent="0.25">
      <c r="A15" s="10" t="s">
        <v>66</v>
      </c>
      <c r="B15" s="116" t="s">
        <v>55</v>
      </c>
      <c r="C15" s="8" t="s">
        <v>83</v>
      </c>
      <c r="D15" s="152">
        <f t="shared" si="3"/>
        <v>304</v>
      </c>
      <c r="E15" s="160">
        <v>114</v>
      </c>
      <c r="F15" s="152">
        <f t="shared" si="4"/>
        <v>304</v>
      </c>
      <c r="G15" s="153">
        <v>184</v>
      </c>
      <c r="H15" s="153">
        <v>114</v>
      </c>
      <c r="I15" s="153">
        <v>6</v>
      </c>
      <c r="J15" s="153"/>
      <c r="K15" s="21"/>
      <c r="L15" s="178"/>
      <c r="M15" s="37"/>
      <c r="N15" s="9">
        <v>122</v>
      </c>
      <c r="O15" s="9"/>
      <c r="P15" s="9"/>
      <c r="Q15" s="9">
        <v>176</v>
      </c>
      <c r="R15" s="9">
        <v>6</v>
      </c>
      <c r="S15" s="9"/>
      <c r="T15" s="29"/>
      <c r="U15" s="9"/>
      <c r="V15" s="9"/>
      <c r="W15" s="20"/>
      <c r="X15" s="20"/>
      <c r="Y15" s="20"/>
      <c r="Z15" s="20"/>
      <c r="AA15" s="42"/>
      <c r="AB15" s="9"/>
      <c r="AC15" s="9"/>
      <c r="AD15" s="9"/>
      <c r="AE15" s="9"/>
      <c r="AF15" s="9"/>
      <c r="AG15" s="9"/>
      <c r="AI15" s="145">
        <f t="shared" si="5"/>
        <v>0</v>
      </c>
    </row>
    <row r="16" spans="1:35" x14ac:dyDescent="0.25">
      <c r="A16" s="10" t="s">
        <v>67</v>
      </c>
      <c r="B16" s="116" t="s">
        <v>56</v>
      </c>
      <c r="C16" s="8" t="s">
        <v>84</v>
      </c>
      <c r="D16" s="152">
        <f t="shared" si="3"/>
        <v>72</v>
      </c>
      <c r="E16" s="160">
        <v>72</v>
      </c>
      <c r="F16" s="152">
        <f t="shared" si="4"/>
        <v>72</v>
      </c>
      <c r="G16" s="153"/>
      <c r="H16" s="153">
        <v>72</v>
      </c>
      <c r="I16" s="153"/>
      <c r="J16" s="153"/>
      <c r="K16" s="21"/>
      <c r="L16" s="178"/>
      <c r="M16" s="37"/>
      <c r="N16" s="20">
        <v>32</v>
      </c>
      <c r="O16" s="20"/>
      <c r="P16" s="20"/>
      <c r="Q16" s="20">
        <v>40</v>
      </c>
      <c r="R16" s="20"/>
      <c r="S16" s="20"/>
      <c r="T16" s="27"/>
      <c r="U16" s="20"/>
      <c r="V16" s="20"/>
      <c r="W16" s="20"/>
      <c r="X16" s="20"/>
      <c r="Y16" s="20"/>
      <c r="Z16" s="20"/>
      <c r="AA16" s="42"/>
      <c r="AB16" s="48"/>
      <c r="AC16" s="48"/>
      <c r="AD16" s="48"/>
      <c r="AE16" s="48"/>
      <c r="AF16" s="48"/>
      <c r="AG16" s="48"/>
      <c r="AI16" s="145">
        <f t="shared" si="5"/>
        <v>0</v>
      </c>
    </row>
    <row r="17" spans="1:36" x14ac:dyDescent="0.25">
      <c r="A17" s="10" t="s">
        <v>68</v>
      </c>
      <c r="B17" s="116" t="s">
        <v>57</v>
      </c>
      <c r="C17" s="8" t="s">
        <v>84</v>
      </c>
      <c r="D17" s="152">
        <f t="shared" si="3"/>
        <v>108</v>
      </c>
      <c r="E17" s="160">
        <v>90</v>
      </c>
      <c r="F17" s="152">
        <f t="shared" si="4"/>
        <v>108</v>
      </c>
      <c r="G17" s="153">
        <v>18</v>
      </c>
      <c r="H17" s="153">
        <v>90</v>
      </c>
      <c r="I17" s="153"/>
      <c r="J17" s="153"/>
      <c r="K17" s="21"/>
      <c r="L17" s="178"/>
      <c r="M17" s="37"/>
      <c r="N17" s="20">
        <v>42</v>
      </c>
      <c r="O17" s="20"/>
      <c r="P17" s="20"/>
      <c r="Q17" s="20">
        <v>66</v>
      </c>
      <c r="R17" s="20"/>
      <c r="S17" s="20"/>
      <c r="T17" s="27"/>
      <c r="U17" s="20"/>
      <c r="V17" s="20"/>
      <c r="W17" s="20"/>
      <c r="X17" s="20"/>
      <c r="Y17" s="20"/>
      <c r="Z17" s="20"/>
      <c r="AA17" s="42"/>
      <c r="AB17" s="48"/>
      <c r="AC17" s="48"/>
      <c r="AD17" s="48"/>
      <c r="AE17" s="48"/>
      <c r="AF17" s="48"/>
      <c r="AG17" s="48"/>
      <c r="AI17" s="145">
        <f t="shared" si="5"/>
        <v>0</v>
      </c>
    </row>
    <row r="18" spans="1:36" x14ac:dyDescent="0.25">
      <c r="A18" s="10" t="s">
        <v>69</v>
      </c>
      <c r="B18" s="116" t="s">
        <v>58</v>
      </c>
      <c r="C18" s="8" t="s">
        <v>83</v>
      </c>
      <c r="D18" s="152">
        <f t="shared" si="3"/>
        <v>180</v>
      </c>
      <c r="E18" s="160">
        <v>36</v>
      </c>
      <c r="F18" s="152">
        <f t="shared" si="4"/>
        <v>180</v>
      </c>
      <c r="G18" s="153">
        <v>138</v>
      </c>
      <c r="H18" s="153">
        <v>36</v>
      </c>
      <c r="I18" s="153">
        <v>6</v>
      </c>
      <c r="J18" s="153"/>
      <c r="K18" s="21"/>
      <c r="L18" s="178"/>
      <c r="M18" s="37"/>
      <c r="N18" s="20">
        <v>72</v>
      </c>
      <c r="O18" s="20"/>
      <c r="P18" s="20"/>
      <c r="Q18" s="20">
        <v>102</v>
      </c>
      <c r="R18" s="20">
        <v>6</v>
      </c>
      <c r="S18" s="20"/>
      <c r="T18" s="27"/>
      <c r="U18" s="20"/>
      <c r="V18" s="20"/>
      <c r="W18" s="20"/>
      <c r="X18" s="20"/>
      <c r="Y18" s="20"/>
      <c r="Z18" s="20"/>
      <c r="AA18" s="42"/>
      <c r="AB18" s="48"/>
      <c r="AC18" s="48"/>
      <c r="AD18" s="48"/>
      <c r="AE18" s="48"/>
      <c r="AF18" s="48"/>
      <c r="AG18" s="48"/>
      <c r="AI18" s="145">
        <f t="shared" si="5"/>
        <v>0</v>
      </c>
    </row>
    <row r="19" spans="1:36" x14ac:dyDescent="0.25">
      <c r="A19" s="10" t="s">
        <v>70</v>
      </c>
      <c r="B19" s="10" t="s">
        <v>59</v>
      </c>
      <c r="C19" s="8" t="s">
        <v>84</v>
      </c>
      <c r="D19" s="16">
        <f t="shared" si="3"/>
        <v>72</v>
      </c>
      <c r="E19" s="160">
        <v>28</v>
      </c>
      <c r="F19" s="49">
        <f t="shared" si="4"/>
        <v>72</v>
      </c>
      <c r="G19" s="7">
        <v>44</v>
      </c>
      <c r="H19" s="9">
        <v>28</v>
      </c>
      <c r="I19" s="9"/>
      <c r="J19" s="9"/>
      <c r="K19" s="21"/>
      <c r="L19" s="178"/>
      <c r="M19" s="37"/>
      <c r="N19" s="20">
        <v>32</v>
      </c>
      <c r="O19" s="20"/>
      <c r="P19" s="20"/>
      <c r="Q19" s="20">
        <v>40</v>
      </c>
      <c r="R19" s="20"/>
      <c r="S19" s="20"/>
      <c r="T19" s="27"/>
      <c r="U19" s="20"/>
      <c r="V19" s="20"/>
      <c r="W19" s="20"/>
      <c r="X19" s="20"/>
      <c r="Y19" s="20"/>
      <c r="Z19" s="20"/>
      <c r="AA19" s="42"/>
      <c r="AB19" s="48"/>
      <c r="AC19" s="48"/>
      <c r="AD19" s="48"/>
      <c r="AE19" s="48"/>
      <c r="AF19" s="48"/>
      <c r="AG19" s="48"/>
      <c r="AI19" s="145">
        <f t="shared" si="5"/>
        <v>0</v>
      </c>
    </row>
    <row r="20" spans="1:36" ht="15.75" customHeight="1" x14ac:dyDescent="0.25">
      <c r="A20" s="10" t="s">
        <v>71</v>
      </c>
      <c r="B20" s="10" t="s">
        <v>60</v>
      </c>
      <c r="C20" s="8" t="s">
        <v>84</v>
      </c>
      <c r="D20" s="16">
        <f t="shared" si="3"/>
        <v>72</v>
      </c>
      <c r="E20" s="92">
        <v>34</v>
      </c>
      <c r="F20" s="49">
        <f t="shared" si="4"/>
        <v>72</v>
      </c>
      <c r="G20" s="6">
        <v>38</v>
      </c>
      <c r="H20" s="8">
        <v>34</v>
      </c>
      <c r="I20" s="8"/>
      <c r="J20" s="8"/>
      <c r="K20" s="22"/>
      <c r="L20" s="179"/>
      <c r="M20" s="38"/>
      <c r="N20" s="6">
        <v>32</v>
      </c>
      <c r="O20" s="6"/>
      <c r="P20" s="6"/>
      <c r="Q20" s="6">
        <v>40</v>
      </c>
      <c r="R20" s="6"/>
      <c r="S20" s="6"/>
      <c r="T20" s="30"/>
      <c r="U20" s="6"/>
      <c r="V20" s="6"/>
      <c r="W20" s="6"/>
      <c r="X20" s="6"/>
      <c r="Y20" s="6"/>
      <c r="Z20" s="6"/>
      <c r="AA20" s="45"/>
      <c r="AB20" s="6"/>
      <c r="AC20" s="6"/>
      <c r="AD20" s="6"/>
      <c r="AE20" s="6"/>
      <c r="AF20" s="6"/>
      <c r="AG20" s="6"/>
      <c r="AI20" s="145">
        <f t="shared" si="5"/>
        <v>0</v>
      </c>
    </row>
    <row r="21" spans="1:36" x14ac:dyDescent="0.25">
      <c r="A21" s="10" t="s">
        <v>72</v>
      </c>
      <c r="B21" s="10" t="s">
        <v>61</v>
      </c>
      <c r="C21" s="8" t="s">
        <v>84</v>
      </c>
      <c r="D21" s="16">
        <f t="shared" si="3"/>
        <v>136</v>
      </c>
      <c r="E21" s="160">
        <v>18</v>
      </c>
      <c r="F21" s="49">
        <f t="shared" si="4"/>
        <v>136</v>
      </c>
      <c r="G21" s="7">
        <v>118</v>
      </c>
      <c r="H21" s="9">
        <v>18</v>
      </c>
      <c r="I21" s="9"/>
      <c r="J21" s="9"/>
      <c r="K21" s="21"/>
      <c r="L21" s="178"/>
      <c r="M21" s="37"/>
      <c r="N21" s="20">
        <v>58</v>
      </c>
      <c r="O21" s="20"/>
      <c r="P21" s="20"/>
      <c r="Q21" s="20">
        <v>78</v>
      </c>
      <c r="R21" s="20"/>
      <c r="S21" s="20"/>
      <c r="T21" s="27"/>
      <c r="U21" s="20"/>
      <c r="V21" s="20"/>
      <c r="W21" s="20"/>
      <c r="X21" s="20"/>
      <c r="Y21" s="20"/>
      <c r="Z21" s="20"/>
      <c r="AA21" s="42"/>
      <c r="AB21" s="48"/>
      <c r="AC21" s="48"/>
      <c r="AD21" s="48"/>
      <c r="AE21" s="48"/>
      <c r="AF21" s="48"/>
      <c r="AG21" s="48"/>
      <c r="AI21" s="145">
        <f t="shared" si="5"/>
        <v>0</v>
      </c>
    </row>
    <row r="22" spans="1:36" x14ac:dyDescent="0.25">
      <c r="A22" s="10" t="s">
        <v>73</v>
      </c>
      <c r="B22" s="10" t="s">
        <v>62</v>
      </c>
      <c r="C22" s="8" t="s">
        <v>84</v>
      </c>
      <c r="D22" s="16">
        <f t="shared" si="3"/>
        <v>72</v>
      </c>
      <c r="E22" s="160">
        <v>34</v>
      </c>
      <c r="F22" s="49">
        <f t="shared" si="4"/>
        <v>72</v>
      </c>
      <c r="G22" s="7">
        <v>38</v>
      </c>
      <c r="H22" s="9">
        <v>34</v>
      </c>
      <c r="I22" s="9"/>
      <c r="J22" s="9"/>
      <c r="K22" s="21"/>
      <c r="L22" s="178"/>
      <c r="M22" s="37"/>
      <c r="N22" s="20">
        <v>32</v>
      </c>
      <c r="O22" s="20"/>
      <c r="P22" s="20"/>
      <c r="Q22" s="20">
        <v>40</v>
      </c>
      <c r="R22" s="20"/>
      <c r="S22" s="20"/>
      <c r="T22" s="27"/>
      <c r="U22" s="20"/>
      <c r="V22" s="20"/>
      <c r="W22" s="20"/>
      <c r="X22" s="20"/>
      <c r="Y22" s="20"/>
      <c r="Z22" s="20"/>
      <c r="AA22" s="42"/>
      <c r="AB22" s="48"/>
      <c r="AC22" s="48"/>
      <c r="AD22" s="48"/>
      <c r="AE22" s="48"/>
      <c r="AF22" s="48"/>
      <c r="AG22" s="48"/>
      <c r="AI22" s="145">
        <f t="shared" si="5"/>
        <v>0</v>
      </c>
    </row>
    <row r="23" spans="1:36" x14ac:dyDescent="0.25">
      <c r="A23" s="10" t="s">
        <v>74</v>
      </c>
      <c r="B23" s="10" t="s">
        <v>63</v>
      </c>
      <c r="C23" s="8" t="s">
        <v>84</v>
      </c>
      <c r="D23" s="16">
        <f t="shared" si="3"/>
        <v>72</v>
      </c>
      <c r="E23" s="160">
        <v>34</v>
      </c>
      <c r="F23" s="49">
        <f t="shared" si="4"/>
        <v>72</v>
      </c>
      <c r="G23" s="7">
        <v>38</v>
      </c>
      <c r="H23" s="9">
        <v>34</v>
      </c>
      <c r="I23" s="9"/>
      <c r="J23" s="9"/>
      <c r="K23" s="21"/>
      <c r="L23" s="178"/>
      <c r="M23" s="37"/>
      <c r="N23" s="20">
        <v>32</v>
      </c>
      <c r="O23" s="20"/>
      <c r="P23" s="20"/>
      <c r="Q23" s="20">
        <v>40</v>
      </c>
      <c r="R23" s="20"/>
      <c r="S23" s="20"/>
      <c r="T23" s="27"/>
      <c r="U23" s="20"/>
      <c r="V23" s="20"/>
      <c r="W23" s="20"/>
      <c r="X23" s="20"/>
      <c r="Y23" s="20"/>
      <c r="Z23" s="20"/>
      <c r="AA23" s="42"/>
      <c r="AB23" s="48"/>
      <c r="AC23" s="48"/>
      <c r="AD23" s="48"/>
      <c r="AE23" s="48"/>
      <c r="AF23" s="48"/>
      <c r="AG23" s="48"/>
      <c r="AI23" s="145">
        <f t="shared" si="5"/>
        <v>0</v>
      </c>
    </row>
    <row r="24" spans="1:36" x14ac:dyDescent="0.25">
      <c r="A24" s="10" t="s">
        <v>75</v>
      </c>
      <c r="B24" s="10" t="s">
        <v>14</v>
      </c>
      <c r="C24" s="8" t="s">
        <v>84</v>
      </c>
      <c r="D24" s="16">
        <f t="shared" si="3"/>
        <v>72</v>
      </c>
      <c r="E24" s="160">
        <v>66</v>
      </c>
      <c r="F24" s="49">
        <f t="shared" si="4"/>
        <v>72</v>
      </c>
      <c r="G24" s="7">
        <v>6</v>
      </c>
      <c r="H24" s="9">
        <v>66</v>
      </c>
      <c r="I24" s="9"/>
      <c r="J24" s="9"/>
      <c r="K24" s="21"/>
      <c r="L24" s="178"/>
      <c r="M24" s="37"/>
      <c r="N24" s="20">
        <v>32</v>
      </c>
      <c r="O24" s="20"/>
      <c r="P24" s="20"/>
      <c r="Q24" s="20">
        <v>40</v>
      </c>
      <c r="R24" s="20"/>
      <c r="S24" s="20"/>
      <c r="T24" s="27"/>
      <c r="U24" s="20"/>
      <c r="V24" s="20"/>
      <c r="W24" s="20"/>
      <c r="X24" s="20"/>
      <c r="Y24" s="20"/>
      <c r="Z24" s="20"/>
      <c r="AA24" s="42"/>
      <c r="AB24" s="48"/>
      <c r="AC24" s="48"/>
      <c r="AD24" s="48"/>
      <c r="AE24" s="48"/>
      <c r="AF24" s="48"/>
      <c r="AG24" s="48"/>
      <c r="AI24" s="145">
        <f t="shared" si="5"/>
        <v>0</v>
      </c>
    </row>
    <row r="25" spans="1:36" ht="27.75" customHeight="1" x14ac:dyDescent="0.25">
      <c r="A25" s="10" t="s">
        <v>76</v>
      </c>
      <c r="B25" s="10" t="s">
        <v>140</v>
      </c>
      <c r="C25" s="8" t="s">
        <v>84</v>
      </c>
      <c r="D25" s="16">
        <f t="shared" si="3"/>
        <v>68</v>
      </c>
      <c r="E25" s="160">
        <v>46</v>
      </c>
      <c r="F25" s="49">
        <f t="shared" si="4"/>
        <v>68</v>
      </c>
      <c r="G25" s="7">
        <v>22</v>
      </c>
      <c r="H25" s="9">
        <v>46</v>
      </c>
      <c r="I25" s="9"/>
      <c r="J25" s="9"/>
      <c r="K25" s="21"/>
      <c r="L25" s="178"/>
      <c r="M25" s="37"/>
      <c r="N25" s="20">
        <v>26</v>
      </c>
      <c r="O25" s="20"/>
      <c r="P25" s="20"/>
      <c r="Q25" s="20">
        <v>42</v>
      </c>
      <c r="R25" s="20"/>
      <c r="S25" s="20"/>
      <c r="T25" s="27"/>
      <c r="U25" s="20"/>
      <c r="V25" s="20"/>
      <c r="W25" s="20"/>
      <c r="X25" s="20"/>
      <c r="Y25" s="20"/>
      <c r="Z25" s="20"/>
      <c r="AA25" s="42"/>
      <c r="AB25" s="48"/>
      <c r="AC25" s="48"/>
      <c r="AD25" s="48"/>
      <c r="AE25" s="48"/>
      <c r="AF25" s="48"/>
      <c r="AG25" s="48"/>
      <c r="AI25" s="145">
        <f t="shared" si="5"/>
        <v>0</v>
      </c>
    </row>
    <row r="26" spans="1:36" x14ac:dyDescent="0.25">
      <c r="A26" s="10"/>
      <c r="B26" s="10" t="s">
        <v>36</v>
      </c>
      <c r="C26" s="169"/>
      <c r="D26" s="16">
        <f t="shared" si="3"/>
        <v>32</v>
      </c>
      <c r="E26" s="160"/>
      <c r="F26" s="49">
        <f t="shared" si="4"/>
        <v>0</v>
      </c>
      <c r="G26" s="7"/>
      <c r="H26" s="9"/>
      <c r="I26" s="9"/>
      <c r="J26" s="9"/>
      <c r="K26" s="21"/>
      <c r="L26" s="178">
        <v>32</v>
      </c>
      <c r="M26" s="37"/>
      <c r="N26" s="20"/>
      <c r="O26" s="20"/>
      <c r="P26" s="20"/>
      <c r="Q26" s="20"/>
      <c r="R26" s="20"/>
      <c r="S26" s="20">
        <v>32</v>
      </c>
      <c r="T26" s="27"/>
      <c r="U26" s="20"/>
      <c r="V26" s="20"/>
      <c r="W26" s="20"/>
      <c r="X26" s="20"/>
      <c r="Y26" s="20"/>
      <c r="Z26" s="20"/>
      <c r="AA26" s="42"/>
      <c r="AB26" s="48"/>
      <c r="AC26" s="48"/>
      <c r="AD26" s="48"/>
      <c r="AE26" s="48"/>
      <c r="AF26" s="48"/>
      <c r="AG26" s="48"/>
      <c r="AI26" s="145">
        <f t="shared" si="5"/>
        <v>0</v>
      </c>
    </row>
    <row r="27" spans="1:36" x14ac:dyDescent="0.25">
      <c r="A27" s="10" t="s">
        <v>38</v>
      </c>
      <c r="B27" s="71" t="s">
        <v>37</v>
      </c>
      <c r="C27" s="169"/>
      <c r="D27" s="16"/>
      <c r="E27" s="74"/>
      <c r="F27" s="49">
        <f t="shared" si="4"/>
        <v>0</v>
      </c>
      <c r="G27" s="5"/>
      <c r="H27" s="7"/>
      <c r="I27" s="7"/>
      <c r="J27" s="7"/>
      <c r="K27" s="17"/>
      <c r="L27" s="178"/>
      <c r="M27" s="31"/>
      <c r="N27" s="20"/>
      <c r="O27" s="20"/>
      <c r="P27" s="20"/>
      <c r="Q27" s="20"/>
      <c r="R27" s="20"/>
      <c r="S27" s="20"/>
      <c r="T27" s="27"/>
      <c r="U27" s="20"/>
      <c r="V27" s="20"/>
      <c r="W27" s="20"/>
      <c r="X27" s="20"/>
      <c r="Y27" s="20"/>
      <c r="Z27" s="20"/>
      <c r="AA27" s="42"/>
      <c r="AB27" s="48"/>
      <c r="AC27" s="48"/>
      <c r="AD27" s="48"/>
      <c r="AE27" s="48"/>
      <c r="AF27" s="48"/>
      <c r="AG27" s="48"/>
      <c r="AI27" s="145">
        <f t="shared" si="5"/>
        <v>0</v>
      </c>
    </row>
    <row r="28" spans="1:36" x14ac:dyDescent="0.25">
      <c r="A28" s="13" t="s">
        <v>77</v>
      </c>
      <c r="B28" s="72" t="s">
        <v>78</v>
      </c>
      <c r="C28" s="8" t="s">
        <v>177</v>
      </c>
      <c r="D28" s="16">
        <f>F28+L28</f>
        <v>36</v>
      </c>
      <c r="E28" s="75">
        <v>24</v>
      </c>
      <c r="F28" s="49">
        <f t="shared" si="4"/>
        <v>36</v>
      </c>
      <c r="G28" s="6">
        <v>12</v>
      </c>
      <c r="H28" s="6">
        <v>24</v>
      </c>
      <c r="I28" s="6"/>
      <c r="J28" s="6"/>
      <c r="K28" s="23"/>
      <c r="L28" s="179"/>
      <c r="M28" s="32"/>
      <c r="N28" s="6">
        <v>36</v>
      </c>
      <c r="O28" s="6"/>
      <c r="P28" s="6"/>
      <c r="Q28" s="6"/>
      <c r="R28" s="6"/>
      <c r="S28" s="6"/>
      <c r="T28" s="30"/>
      <c r="U28" s="6"/>
      <c r="V28" s="6"/>
      <c r="W28" s="6"/>
      <c r="X28" s="6"/>
      <c r="Y28" s="6"/>
      <c r="Z28" s="6"/>
      <c r="AA28" s="45"/>
      <c r="AB28" s="6"/>
      <c r="AC28" s="6"/>
      <c r="AD28" s="6"/>
      <c r="AE28" s="6"/>
      <c r="AF28" s="6"/>
      <c r="AG28" s="6"/>
      <c r="AI28" s="145">
        <f t="shared" si="5"/>
        <v>0</v>
      </c>
    </row>
    <row r="29" spans="1:36" ht="26.25" x14ac:dyDescent="0.25">
      <c r="A29" s="13" t="s">
        <v>81</v>
      </c>
      <c r="B29" s="72" t="s">
        <v>82</v>
      </c>
      <c r="C29" s="8" t="s">
        <v>178</v>
      </c>
      <c r="D29" s="46">
        <f>F29+L29</f>
        <v>36</v>
      </c>
      <c r="E29" s="75">
        <v>24</v>
      </c>
      <c r="F29" s="49">
        <f t="shared" si="4"/>
        <v>36</v>
      </c>
      <c r="G29" s="6">
        <v>12</v>
      </c>
      <c r="H29" s="6">
        <v>24</v>
      </c>
      <c r="I29" s="6"/>
      <c r="J29" s="6"/>
      <c r="K29" s="23"/>
      <c r="L29" s="179"/>
      <c r="M29" s="32"/>
      <c r="N29" s="6"/>
      <c r="O29" s="6"/>
      <c r="P29" s="6"/>
      <c r="Q29" s="6">
        <v>36</v>
      </c>
      <c r="R29" s="6"/>
      <c r="S29" s="6"/>
      <c r="T29" s="30"/>
      <c r="U29" s="6"/>
      <c r="V29" s="6"/>
      <c r="W29" s="6"/>
      <c r="X29" s="6"/>
      <c r="Y29" s="6"/>
      <c r="Z29" s="6"/>
      <c r="AA29" s="45"/>
      <c r="AB29" s="6"/>
      <c r="AC29" s="6"/>
      <c r="AD29" s="6"/>
      <c r="AE29" s="6"/>
      <c r="AF29" s="6"/>
      <c r="AG29" s="6"/>
      <c r="AI29" s="145">
        <f t="shared" si="5"/>
        <v>0</v>
      </c>
    </row>
    <row r="30" spans="1:36" ht="8.25" customHeight="1" x14ac:dyDescent="0.25">
      <c r="A30" s="13"/>
      <c r="B30" s="12"/>
      <c r="C30" s="169"/>
      <c r="D30" s="15"/>
      <c r="E30" s="75"/>
      <c r="F30" s="16"/>
      <c r="G30" s="6"/>
      <c r="H30" s="6"/>
      <c r="I30" s="6"/>
      <c r="J30" s="6"/>
      <c r="K30" s="23"/>
      <c r="L30" s="179"/>
      <c r="M30" s="32"/>
      <c r="N30" s="6"/>
      <c r="O30" s="6"/>
      <c r="P30" s="6"/>
      <c r="Q30" s="6"/>
      <c r="R30" s="6"/>
      <c r="S30" s="6"/>
      <c r="T30" s="30"/>
      <c r="U30" s="6"/>
      <c r="V30" s="6"/>
      <c r="W30" s="6"/>
      <c r="X30" s="6"/>
      <c r="Y30" s="6"/>
      <c r="Z30" s="6"/>
      <c r="AA30" s="45"/>
      <c r="AB30" s="6"/>
      <c r="AC30" s="6"/>
      <c r="AD30" s="6"/>
      <c r="AE30" s="6"/>
      <c r="AF30" s="6"/>
      <c r="AG30" s="6"/>
      <c r="AI30" s="145"/>
    </row>
    <row r="31" spans="1:36" s="59" customFormat="1" ht="30" customHeight="1" x14ac:dyDescent="0.25">
      <c r="A31" s="77" t="s">
        <v>126</v>
      </c>
      <c r="B31" s="88" t="s">
        <v>127</v>
      </c>
      <c r="C31" s="194" t="s">
        <v>170</v>
      </c>
      <c r="D31" s="96">
        <f t="shared" ref="D31:AG31" si="6">SUM(D32:D36)</f>
        <v>336</v>
      </c>
      <c r="E31" s="96">
        <f t="shared" si="6"/>
        <v>233</v>
      </c>
      <c r="F31" s="96">
        <f t="shared" si="6"/>
        <v>288</v>
      </c>
      <c r="G31" s="96">
        <f t="shared" si="6"/>
        <v>55</v>
      </c>
      <c r="H31" s="96">
        <f t="shared" si="6"/>
        <v>233</v>
      </c>
      <c r="I31" s="96">
        <f t="shared" si="6"/>
        <v>0</v>
      </c>
      <c r="J31" s="96">
        <f t="shared" si="6"/>
        <v>0</v>
      </c>
      <c r="K31" s="96">
        <f t="shared" si="6"/>
        <v>0</v>
      </c>
      <c r="L31" s="96">
        <f t="shared" si="6"/>
        <v>48</v>
      </c>
      <c r="M31" s="96">
        <f t="shared" si="6"/>
        <v>0</v>
      </c>
      <c r="N31" s="96">
        <f t="shared" si="6"/>
        <v>0</v>
      </c>
      <c r="O31" s="96">
        <f t="shared" si="6"/>
        <v>0</v>
      </c>
      <c r="P31" s="96">
        <f t="shared" si="6"/>
        <v>0</v>
      </c>
      <c r="Q31" s="96">
        <f t="shared" si="6"/>
        <v>0</v>
      </c>
      <c r="R31" s="96">
        <f t="shared" si="6"/>
        <v>0</v>
      </c>
      <c r="S31" s="96">
        <f t="shared" si="6"/>
        <v>0</v>
      </c>
      <c r="T31" s="96">
        <f t="shared" si="6"/>
        <v>0</v>
      </c>
      <c r="U31" s="96">
        <f t="shared" si="6"/>
        <v>132</v>
      </c>
      <c r="V31" s="96">
        <f t="shared" si="6"/>
        <v>0</v>
      </c>
      <c r="W31" s="96">
        <f t="shared" si="6"/>
        <v>22</v>
      </c>
      <c r="X31" s="96">
        <f t="shared" si="6"/>
        <v>64</v>
      </c>
      <c r="Y31" s="96">
        <f t="shared" si="6"/>
        <v>0</v>
      </c>
      <c r="Z31" s="96">
        <f t="shared" si="6"/>
        <v>14</v>
      </c>
      <c r="AA31" s="96">
        <f t="shared" si="6"/>
        <v>0</v>
      </c>
      <c r="AB31" s="96">
        <f t="shared" si="6"/>
        <v>64</v>
      </c>
      <c r="AC31" s="96">
        <f t="shared" si="6"/>
        <v>0</v>
      </c>
      <c r="AD31" s="96">
        <f t="shared" si="6"/>
        <v>8</v>
      </c>
      <c r="AE31" s="96">
        <f t="shared" si="6"/>
        <v>28</v>
      </c>
      <c r="AF31" s="96">
        <f t="shared" si="6"/>
        <v>0</v>
      </c>
      <c r="AG31" s="96">
        <f t="shared" si="6"/>
        <v>4</v>
      </c>
      <c r="AI31" s="145">
        <f t="shared" si="5"/>
        <v>0</v>
      </c>
      <c r="AJ31" s="182" t="s">
        <v>162</v>
      </c>
    </row>
    <row r="32" spans="1:36" s="59" customFormat="1" x14ac:dyDescent="0.25">
      <c r="A32" s="90" t="s">
        <v>128</v>
      </c>
      <c r="B32" s="89" t="s">
        <v>129</v>
      </c>
      <c r="C32" s="180" t="s">
        <v>168</v>
      </c>
      <c r="D32" s="91">
        <f>F32+L32</f>
        <v>40</v>
      </c>
      <c r="E32" s="92">
        <v>16</v>
      </c>
      <c r="F32" s="156">
        <f>G32+H32</f>
        <v>32</v>
      </c>
      <c r="G32" s="78">
        <v>16</v>
      </c>
      <c r="H32" s="8">
        <v>16</v>
      </c>
      <c r="I32" s="8"/>
      <c r="J32" s="8"/>
      <c r="K32" s="22"/>
      <c r="L32" s="8">
        <v>8</v>
      </c>
      <c r="M32" s="38"/>
      <c r="N32" s="8"/>
      <c r="O32" s="8"/>
      <c r="P32" s="8"/>
      <c r="Q32" s="8"/>
      <c r="R32" s="8"/>
      <c r="S32" s="8"/>
      <c r="T32" s="94"/>
      <c r="U32" s="8">
        <v>32</v>
      </c>
      <c r="V32" s="8"/>
      <c r="W32" s="8">
        <v>8</v>
      </c>
      <c r="X32" s="8"/>
      <c r="Y32" s="8"/>
      <c r="Z32" s="8"/>
      <c r="AA32" s="95"/>
      <c r="AB32" s="8"/>
      <c r="AC32" s="8"/>
      <c r="AD32" s="8"/>
      <c r="AE32" s="8"/>
      <c r="AF32" s="8"/>
      <c r="AG32" s="8"/>
      <c r="AI32" s="145">
        <f t="shared" si="5"/>
        <v>0</v>
      </c>
      <c r="AJ32" s="183">
        <f>8</f>
        <v>8</v>
      </c>
    </row>
    <row r="33" spans="1:36" s="59" customFormat="1" ht="30" customHeight="1" x14ac:dyDescent="0.25">
      <c r="A33" s="90" t="s">
        <v>131</v>
      </c>
      <c r="B33" s="89" t="s">
        <v>108</v>
      </c>
      <c r="C33" s="180" t="s">
        <v>168</v>
      </c>
      <c r="D33" s="91">
        <f>F33+L33</f>
        <v>44</v>
      </c>
      <c r="E33" s="92">
        <v>36</v>
      </c>
      <c r="F33" s="156">
        <f t="shared" ref="F33:F36" si="7">G33+H33</f>
        <v>36</v>
      </c>
      <c r="G33" s="8"/>
      <c r="H33" s="8">
        <v>36</v>
      </c>
      <c r="I33" s="8"/>
      <c r="J33" s="8"/>
      <c r="K33" s="22"/>
      <c r="L33" s="8">
        <v>8</v>
      </c>
      <c r="M33" s="38"/>
      <c r="N33" s="8"/>
      <c r="O33" s="8"/>
      <c r="P33" s="8"/>
      <c r="Q33" s="8"/>
      <c r="R33" s="8"/>
      <c r="S33" s="8"/>
      <c r="T33" s="94"/>
      <c r="U33" s="8">
        <v>36</v>
      </c>
      <c r="V33" s="8"/>
      <c r="W33" s="8">
        <v>8</v>
      </c>
      <c r="X33" s="8"/>
      <c r="Y33" s="8"/>
      <c r="Z33" s="8"/>
      <c r="AA33" s="95"/>
      <c r="AB33" s="8"/>
      <c r="AC33" s="8"/>
      <c r="AD33" s="8"/>
      <c r="AE33" s="8"/>
      <c r="AF33" s="8"/>
      <c r="AG33" s="8"/>
      <c r="AI33" s="145">
        <f t="shared" si="5"/>
        <v>0</v>
      </c>
      <c r="AJ33" s="183">
        <f>8</f>
        <v>8</v>
      </c>
    </row>
    <row r="34" spans="1:36" s="59" customFormat="1" x14ac:dyDescent="0.25">
      <c r="A34" s="90" t="s">
        <v>132</v>
      </c>
      <c r="B34" s="89" t="s">
        <v>111</v>
      </c>
      <c r="C34" s="180" t="s">
        <v>124</v>
      </c>
      <c r="D34" s="91">
        <f>F34+L34</f>
        <v>76</v>
      </c>
      <c r="E34" s="92">
        <v>48</v>
      </c>
      <c r="F34" s="156">
        <f t="shared" si="7"/>
        <v>68</v>
      </c>
      <c r="G34" s="8">
        <v>20</v>
      </c>
      <c r="H34" s="8">
        <v>48</v>
      </c>
      <c r="I34" s="8"/>
      <c r="J34" s="8"/>
      <c r="K34" s="22"/>
      <c r="L34" s="8">
        <v>8</v>
      </c>
      <c r="M34" s="38"/>
      <c r="N34" s="8"/>
      <c r="O34" s="8"/>
      <c r="P34" s="8"/>
      <c r="Q34" s="8"/>
      <c r="R34" s="8"/>
      <c r="S34" s="8"/>
      <c r="T34" s="94"/>
      <c r="U34" s="8">
        <v>34</v>
      </c>
      <c r="V34" s="8"/>
      <c r="W34" s="8"/>
      <c r="X34" s="8">
        <v>34</v>
      </c>
      <c r="Y34" s="8"/>
      <c r="Z34" s="8">
        <v>8</v>
      </c>
      <c r="AA34" s="95"/>
      <c r="AB34" s="8"/>
      <c r="AC34" s="8"/>
      <c r="AD34" s="8"/>
      <c r="AE34" s="8"/>
      <c r="AF34" s="8"/>
      <c r="AG34" s="8"/>
      <c r="AI34" s="145">
        <f t="shared" si="5"/>
        <v>0</v>
      </c>
      <c r="AJ34" s="183">
        <f>8</f>
        <v>8</v>
      </c>
    </row>
    <row r="35" spans="1:36" s="59" customFormat="1" x14ac:dyDescent="0.25">
      <c r="A35" s="90" t="s">
        <v>133</v>
      </c>
      <c r="B35" s="89" t="s">
        <v>14</v>
      </c>
      <c r="C35" s="192" t="s">
        <v>169</v>
      </c>
      <c r="D35" s="91">
        <f>F35+L35</f>
        <v>138</v>
      </c>
      <c r="E35" s="92">
        <v>116</v>
      </c>
      <c r="F35" s="156">
        <f t="shared" si="7"/>
        <v>118</v>
      </c>
      <c r="G35" s="8">
        <v>2</v>
      </c>
      <c r="H35" s="8">
        <v>116</v>
      </c>
      <c r="I35" s="8"/>
      <c r="J35" s="8"/>
      <c r="K35" s="22"/>
      <c r="L35" s="8">
        <v>20</v>
      </c>
      <c r="M35" s="38"/>
      <c r="N35" s="8"/>
      <c r="O35" s="8"/>
      <c r="P35" s="8"/>
      <c r="Q35" s="8"/>
      <c r="R35" s="8"/>
      <c r="S35" s="8"/>
      <c r="T35" s="94"/>
      <c r="U35" s="8">
        <v>30</v>
      </c>
      <c r="V35" s="8"/>
      <c r="W35" s="8">
        <v>6</v>
      </c>
      <c r="X35" s="8">
        <v>30</v>
      </c>
      <c r="Y35" s="8"/>
      <c r="Z35" s="8">
        <v>6</v>
      </c>
      <c r="AA35" s="95"/>
      <c r="AB35" s="8">
        <v>30</v>
      </c>
      <c r="AC35" s="8"/>
      <c r="AD35" s="8">
        <v>4</v>
      </c>
      <c r="AE35" s="8">
        <v>28</v>
      </c>
      <c r="AF35" s="8"/>
      <c r="AG35" s="8">
        <v>4</v>
      </c>
      <c r="AI35" s="145">
        <f>SUM(N35:AG35)-D35</f>
        <v>0</v>
      </c>
      <c r="AJ35" s="183">
        <f>20</f>
        <v>20</v>
      </c>
    </row>
    <row r="36" spans="1:36" s="59" customFormat="1" x14ac:dyDescent="0.25">
      <c r="A36" s="90" t="s">
        <v>134</v>
      </c>
      <c r="B36" s="89" t="s">
        <v>130</v>
      </c>
      <c r="C36" s="193" t="s">
        <v>106</v>
      </c>
      <c r="D36" s="91">
        <f t="shared" ref="D36" si="8">F36+L36</f>
        <v>38</v>
      </c>
      <c r="E36" s="92">
        <v>17</v>
      </c>
      <c r="F36" s="156">
        <f t="shared" si="7"/>
        <v>34</v>
      </c>
      <c r="G36" s="8">
        <v>17</v>
      </c>
      <c r="H36" s="8">
        <v>17</v>
      </c>
      <c r="I36" s="8"/>
      <c r="J36" s="8"/>
      <c r="K36" s="22"/>
      <c r="L36" s="179">
        <v>4</v>
      </c>
      <c r="M36" s="38"/>
      <c r="N36" s="8"/>
      <c r="O36" s="8"/>
      <c r="P36" s="8"/>
      <c r="Q36" s="8"/>
      <c r="R36" s="8"/>
      <c r="S36" s="8"/>
      <c r="T36" s="94"/>
      <c r="U36" s="8"/>
      <c r="V36" s="8"/>
      <c r="W36" s="8"/>
      <c r="X36" s="8"/>
      <c r="Y36" s="8"/>
      <c r="Z36" s="8"/>
      <c r="AA36" s="95"/>
      <c r="AB36" s="8">
        <v>34</v>
      </c>
      <c r="AC36" s="8"/>
      <c r="AD36" s="8">
        <v>4</v>
      </c>
      <c r="AE36" s="8"/>
      <c r="AF36" s="8"/>
      <c r="AG36" s="8"/>
      <c r="AI36" s="145">
        <f t="shared" si="5"/>
        <v>0</v>
      </c>
      <c r="AJ36" s="183">
        <f>4</f>
        <v>4</v>
      </c>
    </row>
    <row r="37" spans="1:36" s="59" customFormat="1" x14ac:dyDescent="0.25">
      <c r="A37" s="64"/>
      <c r="B37" s="79"/>
      <c r="C37" s="169"/>
      <c r="D37" s="53"/>
      <c r="E37" s="54"/>
      <c r="F37" s="55"/>
      <c r="G37" s="52"/>
      <c r="H37" s="52"/>
      <c r="I37" s="52"/>
      <c r="J37" s="52"/>
      <c r="K37" s="80"/>
      <c r="L37" s="179"/>
      <c r="M37" s="57"/>
      <c r="N37" s="52"/>
      <c r="O37" s="52"/>
      <c r="P37" s="52"/>
      <c r="Q37" s="52"/>
      <c r="R37" s="52"/>
      <c r="S37" s="52"/>
      <c r="T37" s="58"/>
      <c r="U37" s="52"/>
      <c r="V37" s="52"/>
      <c r="W37" s="52"/>
      <c r="X37" s="52"/>
      <c r="Y37" s="52"/>
      <c r="Z37" s="52"/>
      <c r="AA37" s="81"/>
      <c r="AB37" s="52"/>
      <c r="AC37" s="52"/>
      <c r="AD37" s="52"/>
      <c r="AE37" s="52"/>
      <c r="AF37" s="52"/>
      <c r="AG37" s="52"/>
      <c r="AI37" s="145"/>
      <c r="AJ37" s="183"/>
    </row>
    <row r="38" spans="1:36" s="59" customFormat="1" ht="34.5" customHeight="1" x14ac:dyDescent="0.25">
      <c r="A38" s="97" t="s">
        <v>19</v>
      </c>
      <c r="B38" s="98" t="s">
        <v>20</v>
      </c>
      <c r="C38" s="191" t="s">
        <v>182</v>
      </c>
      <c r="D38" s="101">
        <f t="shared" ref="D38:J38" si="9">SUM(D39:D48)</f>
        <v>728</v>
      </c>
      <c r="E38" s="102">
        <f t="shared" si="9"/>
        <v>406</v>
      </c>
      <c r="F38" s="101">
        <f t="shared" si="9"/>
        <v>650</v>
      </c>
      <c r="G38" s="103">
        <f t="shared" si="9"/>
        <v>232</v>
      </c>
      <c r="H38" s="103">
        <f t="shared" si="9"/>
        <v>406</v>
      </c>
      <c r="I38" s="103">
        <f t="shared" si="9"/>
        <v>12</v>
      </c>
      <c r="J38" s="103">
        <f t="shared" si="9"/>
        <v>0</v>
      </c>
      <c r="K38" s="104"/>
      <c r="L38" s="105">
        <f>SUM(L39:L48)</f>
        <v>78</v>
      </c>
      <c r="M38" s="106"/>
      <c r="N38" s="101">
        <f t="shared" ref="N38:S38" si="10">SUM(N39:N48)</f>
        <v>0</v>
      </c>
      <c r="O38" s="101">
        <f t="shared" si="10"/>
        <v>0</v>
      </c>
      <c r="P38" s="101">
        <f t="shared" si="10"/>
        <v>0</v>
      </c>
      <c r="Q38" s="101">
        <f t="shared" si="10"/>
        <v>0</v>
      </c>
      <c r="R38" s="101">
        <f t="shared" si="10"/>
        <v>0</v>
      </c>
      <c r="S38" s="101">
        <f t="shared" si="10"/>
        <v>0</v>
      </c>
      <c r="T38" s="107"/>
      <c r="U38" s="101">
        <f t="shared" ref="U38:Z38" si="11">SUM(U39:U48)</f>
        <v>236</v>
      </c>
      <c r="V38" s="101">
        <f t="shared" si="11"/>
        <v>0</v>
      </c>
      <c r="W38" s="101">
        <f t="shared" si="11"/>
        <v>8</v>
      </c>
      <c r="X38" s="101">
        <f t="shared" si="11"/>
        <v>194</v>
      </c>
      <c r="Y38" s="101">
        <f t="shared" si="11"/>
        <v>12</v>
      </c>
      <c r="Z38" s="101">
        <f t="shared" si="11"/>
        <v>46</v>
      </c>
      <c r="AA38" s="108"/>
      <c r="AB38" s="101">
        <f t="shared" ref="AB38:AG38" si="12">SUM(AB39:AB48)</f>
        <v>106</v>
      </c>
      <c r="AC38" s="101">
        <f t="shared" si="12"/>
        <v>0</v>
      </c>
      <c r="AD38" s="101">
        <f t="shared" si="12"/>
        <v>12</v>
      </c>
      <c r="AE38" s="101">
        <f t="shared" si="12"/>
        <v>102</v>
      </c>
      <c r="AF38" s="101">
        <f t="shared" si="12"/>
        <v>0</v>
      </c>
      <c r="AG38" s="101">
        <f t="shared" si="12"/>
        <v>12</v>
      </c>
      <c r="AI38" s="145">
        <f t="shared" si="5"/>
        <v>0</v>
      </c>
      <c r="AJ38" s="183"/>
    </row>
    <row r="39" spans="1:36" s="59" customFormat="1" ht="15" customHeight="1" x14ac:dyDescent="0.25">
      <c r="A39" s="99" t="s">
        <v>21</v>
      </c>
      <c r="B39" s="164" t="s">
        <v>110</v>
      </c>
      <c r="C39" s="8" t="s">
        <v>124</v>
      </c>
      <c r="D39" s="91">
        <f t="shared" ref="D39:D44" si="13">F39+L39</f>
        <v>118</v>
      </c>
      <c r="E39" s="92">
        <f>H39</f>
        <v>84</v>
      </c>
      <c r="F39" s="91">
        <f>G39+H39+I39</f>
        <v>104</v>
      </c>
      <c r="G39" s="8">
        <f>18+2</f>
        <v>20</v>
      </c>
      <c r="H39" s="8">
        <f>34+50</f>
        <v>84</v>
      </c>
      <c r="I39" s="52"/>
      <c r="J39" s="52"/>
      <c r="K39" s="80"/>
      <c r="L39" s="179">
        <v>14</v>
      </c>
      <c r="M39" s="38"/>
      <c r="N39" s="8"/>
      <c r="O39" s="8"/>
      <c r="P39" s="8"/>
      <c r="Q39" s="8"/>
      <c r="R39" s="8"/>
      <c r="S39" s="8"/>
      <c r="T39" s="94"/>
      <c r="U39" s="8">
        <v>34</v>
      </c>
      <c r="V39" s="8"/>
      <c r="W39" s="8"/>
      <c r="X39" s="8">
        <v>70</v>
      </c>
      <c r="Y39" s="8"/>
      <c r="Z39" s="8">
        <v>14</v>
      </c>
      <c r="AA39" s="95"/>
      <c r="AB39" s="8"/>
      <c r="AC39" s="8"/>
      <c r="AD39" s="8"/>
      <c r="AE39" s="8"/>
      <c r="AF39" s="8"/>
      <c r="AG39" s="8"/>
      <c r="AI39" s="145">
        <f t="shared" si="5"/>
        <v>0</v>
      </c>
      <c r="AJ39" s="183">
        <f>14+2+50</f>
        <v>66</v>
      </c>
    </row>
    <row r="40" spans="1:36" s="59" customFormat="1" ht="18.75" customHeight="1" x14ac:dyDescent="0.25">
      <c r="A40" s="99" t="s">
        <v>22</v>
      </c>
      <c r="B40" s="164" t="s">
        <v>141</v>
      </c>
      <c r="C40" s="8" t="s">
        <v>171</v>
      </c>
      <c r="D40" s="91">
        <f t="shared" si="13"/>
        <v>170</v>
      </c>
      <c r="E40" s="92">
        <f t="shared" ref="E40:E46" si="14">H40</f>
        <v>70</v>
      </c>
      <c r="F40" s="91">
        <f t="shared" ref="F40:F44" si="15">G40+H40+I40</f>
        <v>152</v>
      </c>
      <c r="G40" s="8">
        <f>36+34</f>
        <v>70</v>
      </c>
      <c r="H40" s="8">
        <f>50+20</f>
        <v>70</v>
      </c>
      <c r="I40" s="8">
        <f>6+6</f>
        <v>12</v>
      </c>
      <c r="J40" s="8"/>
      <c r="K40" s="22"/>
      <c r="L40" s="179">
        <v>18</v>
      </c>
      <c r="M40" s="38"/>
      <c r="N40" s="8"/>
      <c r="O40" s="8"/>
      <c r="P40" s="8"/>
      <c r="Q40" s="8"/>
      <c r="R40" s="8"/>
      <c r="S40" s="8"/>
      <c r="T40" s="94"/>
      <c r="U40" s="8">
        <v>34</v>
      </c>
      <c r="V40" s="8"/>
      <c r="W40" s="8"/>
      <c r="X40" s="8">
        <v>106</v>
      </c>
      <c r="Y40" s="8">
        <v>12</v>
      </c>
      <c r="Z40" s="8">
        <v>18</v>
      </c>
      <c r="AA40" s="95"/>
      <c r="AB40" s="8"/>
      <c r="AC40" s="8"/>
      <c r="AD40" s="8"/>
      <c r="AE40" s="8"/>
      <c r="AF40" s="8"/>
      <c r="AG40" s="8"/>
      <c r="AI40" s="145">
        <f t="shared" si="5"/>
        <v>0</v>
      </c>
      <c r="AJ40" s="183">
        <f>18+34+20</f>
        <v>72</v>
      </c>
    </row>
    <row r="41" spans="1:36" s="59" customFormat="1" ht="16.5" customHeight="1" x14ac:dyDescent="0.25">
      <c r="A41" s="99" t="s">
        <v>23</v>
      </c>
      <c r="B41" s="185" t="s">
        <v>142</v>
      </c>
      <c r="C41" s="8" t="s">
        <v>124</v>
      </c>
      <c r="D41" s="91">
        <f t="shared" si="13"/>
        <v>118</v>
      </c>
      <c r="E41" s="92">
        <f t="shared" si="14"/>
        <v>50</v>
      </c>
      <c r="F41" s="91">
        <f t="shared" si="15"/>
        <v>104</v>
      </c>
      <c r="G41" s="8">
        <f>36+18</f>
        <v>54</v>
      </c>
      <c r="H41" s="8">
        <v>50</v>
      </c>
      <c r="I41" s="8"/>
      <c r="J41" s="8"/>
      <c r="K41" s="22"/>
      <c r="L41" s="179">
        <v>14</v>
      </c>
      <c r="M41" s="38"/>
      <c r="N41" s="8"/>
      <c r="O41" s="8"/>
      <c r="P41" s="8"/>
      <c r="Q41" s="8"/>
      <c r="R41" s="8"/>
      <c r="S41" s="8"/>
      <c r="T41" s="94"/>
      <c r="U41" s="8">
        <v>86</v>
      </c>
      <c r="V41" s="8"/>
      <c r="W41" s="8"/>
      <c r="X41" s="8">
        <v>18</v>
      </c>
      <c r="Y41" s="8"/>
      <c r="Z41" s="8">
        <v>14</v>
      </c>
      <c r="AA41" s="95"/>
      <c r="AB41" s="8"/>
      <c r="AC41" s="8"/>
      <c r="AD41" s="8"/>
      <c r="AE41" s="8"/>
      <c r="AF41" s="8"/>
      <c r="AG41" s="8"/>
      <c r="AI41" s="145">
        <f t="shared" si="5"/>
        <v>0</v>
      </c>
      <c r="AJ41" s="183">
        <f>14+18</f>
        <v>32</v>
      </c>
    </row>
    <row r="42" spans="1:36" s="59" customFormat="1" ht="18" customHeight="1" x14ac:dyDescent="0.25">
      <c r="A42" s="99" t="s">
        <v>24</v>
      </c>
      <c r="B42" s="185" t="s">
        <v>143</v>
      </c>
      <c r="C42" s="8" t="s">
        <v>103</v>
      </c>
      <c r="D42" s="91">
        <f t="shared" si="13"/>
        <v>64</v>
      </c>
      <c r="E42" s="92">
        <f t="shared" si="14"/>
        <v>50</v>
      </c>
      <c r="F42" s="91">
        <f t="shared" si="15"/>
        <v>56</v>
      </c>
      <c r="G42" s="8">
        <v>6</v>
      </c>
      <c r="H42" s="8">
        <v>50</v>
      </c>
      <c r="I42" s="8"/>
      <c r="J42" s="8"/>
      <c r="K42" s="22"/>
      <c r="L42" s="179">
        <v>8</v>
      </c>
      <c r="M42" s="38"/>
      <c r="N42" s="8"/>
      <c r="O42" s="8"/>
      <c r="P42" s="8"/>
      <c r="Q42" s="8"/>
      <c r="R42" s="8"/>
      <c r="S42" s="8"/>
      <c r="T42" s="94"/>
      <c r="U42" s="8"/>
      <c r="V42" s="8"/>
      <c r="W42" s="8"/>
      <c r="X42" s="8"/>
      <c r="Y42" s="8"/>
      <c r="Z42" s="8"/>
      <c r="AA42" s="95"/>
      <c r="AB42" s="8">
        <v>36</v>
      </c>
      <c r="AC42" s="8"/>
      <c r="AD42" s="8">
        <v>4</v>
      </c>
      <c r="AE42" s="8">
        <v>20</v>
      </c>
      <c r="AF42" s="8"/>
      <c r="AG42" s="8">
        <v>4</v>
      </c>
      <c r="AI42" s="145">
        <f t="shared" si="5"/>
        <v>0</v>
      </c>
      <c r="AJ42" s="183">
        <f>8</f>
        <v>8</v>
      </c>
    </row>
    <row r="43" spans="1:36" s="59" customFormat="1" ht="50.25" customHeight="1" x14ac:dyDescent="0.25">
      <c r="A43" s="99" t="s">
        <v>91</v>
      </c>
      <c r="B43" s="163" t="s">
        <v>144</v>
      </c>
      <c r="C43" s="8" t="s">
        <v>103</v>
      </c>
      <c r="D43" s="91">
        <f t="shared" si="13"/>
        <v>64</v>
      </c>
      <c r="E43" s="92">
        <f t="shared" si="14"/>
        <v>50</v>
      </c>
      <c r="F43" s="91">
        <f t="shared" si="15"/>
        <v>56</v>
      </c>
      <c r="G43" s="8">
        <v>6</v>
      </c>
      <c r="H43" s="8">
        <v>50</v>
      </c>
      <c r="I43" s="8"/>
      <c r="J43" s="8"/>
      <c r="K43" s="22"/>
      <c r="L43" s="179">
        <v>8</v>
      </c>
      <c r="M43" s="38"/>
      <c r="N43" s="8"/>
      <c r="O43" s="8"/>
      <c r="P43" s="8"/>
      <c r="Q43" s="8"/>
      <c r="R43" s="8"/>
      <c r="S43" s="8"/>
      <c r="T43" s="94"/>
      <c r="U43" s="8"/>
      <c r="V43" s="8"/>
      <c r="W43" s="8"/>
      <c r="X43" s="8"/>
      <c r="Y43" s="8"/>
      <c r="Z43" s="8"/>
      <c r="AA43" s="95"/>
      <c r="AB43" s="8">
        <v>36</v>
      </c>
      <c r="AC43" s="8"/>
      <c r="AD43" s="8">
        <v>4</v>
      </c>
      <c r="AE43" s="8">
        <v>20</v>
      </c>
      <c r="AF43" s="8"/>
      <c r="AG43" s="8">
        <v>4</v>
      </c>
      <c r="AI43" s="145">
        <f t="shared" si="5"/>
        <v>0</v>
      </c>
      <c r="AJ43" s="183">
        <f>8</f>
        <v>8</v>
      </c>
    </row>
    <row r="44" spans="1:36" s="59" customFormat="1" ht="34.5" customHeight="1" x14ac:dyDescent="0.25">
      <c r="A44" s="99" t="s">
        <v>92</v>
      </c>
      <c r="B44" s="164" t="s">
        <v>109</v>
      </c>
      <c r="C44" s="8" t="s">
        <v>103</v>
      </c>
      <c r="D44" s="91">
        <f t="shared" si="13"/>
        <v>68</v>
      </c>
      <c r="E44" s="92">
        <f t="shared" si="14"/>
        <v>54</v>
      </c>
      <c r="F44" s="91">
        <f t="shared" si="15"/>
        <v>60</v>
      </c>
      <c r="G44" s="8">
        <v>6</v>
      </c>
      <c r="H44" s="8">
        <v>54</v>
      </c>
      <c r="I44" s="8"/>
      <c r="J44" s="8"/>
      <c r="K44" s="22"/>
      <c r="L44" s="179">
        <v>8</v>
      </c>
      <c r="M44" s="38"/>
      <c r="N44" s="8"/>
      <c r="O44" s="8"/>
      <c r="P44" s="8"/>
      <c r="Q44" s="8"/>
      <c r="R44" s="8"/>
      <c r="S44" s="8"/>
      <c r="T44" s="94"/>
      <c r="U44" s="8"/>
      <c r="V44" s="8"/>
      <c r="W44" s="8"/>
      <c r="X44" s="8"/>
      <c r="Y44" s="8"/>
      <c r="Z44" s="8"/>
      <c r="AA44" s="95"/>
      <c r="AB44" s="8">
        <v>34</v>
      </c>
      <c r="AC44" s="8"/>
      <c r="AD44" s="8">
        <v>4</v>
      </c>
      <c r="AE44" s="8">
        <v>26</v>
      </c>
      <c r="AF44" s="8"/>
      <c r="AG44" s="8">
        <v>4</v>
      </c>
      <c r="AI44" s="145">
        <f t="shared" si="5"/>
        <v>0</v>
      </c>
      <c r="AJ44" s="183">
        <f>8</f>
        <v>8</v>
      </c>
    </row>
    <row r="45" spans="1:36" s="59" customFormat="1" ht="18.75" customHeight="1" x14ac:dyDescent="0.25">
      <c r="A45" s="188" t="s">
        <v>164</v>
      </c>
      <c r="B45" s="187" t="s">
        <v>165</v>
      </c>
      <c r="C45" s="8" t="s">
        <v>168</v>
      </c>
      <c r="D45" s="159">
        <f t="shared" ref="D45" si="16">F45+L45</f>
        <v>48</v>
      </c>
      <c r="E45" s="92">
        <f t="shared" si="14"/>
        <v>10</v>
      </c>
      <c r="F45" s="159">
        <f t="shared" ref="F45" si="17">G45+H45+I45</f>
        <v>44</v>
      </c>
      <c r="G45" s="8">
        <v>34</v>
      </c>
      <c r="H45" s="8">
        <v>10</v>
      </c>
      <c r="I45" s="8"/>
      <c r="J45" s="8"/>
      <c r="K45" s="154"/>
      <c r="L45" s="179">
        <v>4</v>
      </c>
      <c r="M45" s="38"/>
      <c r="N45" s="8"/>
      <c r="O45" s="8"/>
      <c r="P45" s="8"/>
      <c r="Q45" s="8"/>
      <c r="R45" s="8"/>
      <c r="S45" s="8"/>
      <c r="T45" s="94"/>
      <c r="U45" s="8">
        <v>44</v>
      </c>
      <c r="V45" s="8"/>
      <c r="W45" s="8">
        <v>4</v>
      </c>
      <c r="X45" s="8"/>
      <c r="Y45" s="8"/>
      <c r="Z45" s="8"/>
      <c r="AA45" s="95"/>
      <c r="AB45" s="8"/>
      <c r="AC45" s="8"/>
      <c r="AD45" s="8"/>
      <c r="AE45" s="8"/>
      <c r="AF45" s="8"/>
      <c r="AG45" s="8"/>
      <c r="AI45" s="145">
        <f t="shared" si="5"/>
        <v>0</v>
      </c>
      <c r="AJ45" s="183">
        <v>48</v>
      </c>
    </row>
    <row r="46" spans="1:36" s="59" customFormat="1" ht="30.75" customHeight="1" x14ac:dyDescent="0.25">
      <c r="A46" s="186" t="s">
        <v>166</v>
      </c>
      <c r="B46" s="189" t="s">
        <v>167</v>
      </c>
      <c r="C46" s="8" t="s">
        <v>168</v>
      </c>
      <c r="D46" s="159">
        <f t="shared" ref="D46:D47" si="18">F46+L46</f>
        <v>42</v>
      </c>
      <c r="E46" s="92">
        <f t="shared" si="14"/>
        <v>14</v>
      </c>
      <c r="F46" s="159">
        <f t="shared" ref="F46" si="19">G46+H46+I46</f>
        <v>38</v>
      </c>
      <c r="G46" s="8">
        <v>24</v>
      </c>
      <c r="H46" s="8">
        <v>14</v>
      </c>
      <c r="I46" s="8"/>
      <c r="J46" s="8"/>
      <c r="K46" s="158"/>
      <c r="L46" s="179">
        <v>4</v>
      </c>
      <c r="M46" s="38"/>
      <c r="N46" s="8"/>
      <c r="O46" s="8"/>
      <c r="P46" s="8"/>
      <c r="Q46" s="8"/>
      <c r="R46" s="8"/>
      <c r="S46" s="8"/>
      <c r="T46" s="94"/>
      <c r="U46" s="8">
        <v>38</v>
      </c>
      <c r="V46" s="8"/>
      <c r="W46" s="8">
        <v>4</v>
      </c>
      <c r="X46" s="8"/>
      <c r="Y46" s="8"/>
      <c r="Z46" s="8"/>
      <c r="AA46" s="95"/>
      <c r="AB46" s="8"/>
      <c r="AC46" s="8"/>
      <c r="AD46" s="8"/>
      <c r="AE46" s="8"/>
      <c r="AF46" s="8"/>
      <c r="AG46" s="8"/>
      <c r="AI46" s="145">
        <f t="shared" si="5"/>
        <v>0</v>
      </c>
      <c r="AJ46" s="183">
        <f>42</f>
        <v>42</v>
      </c>
    </row>
    <row r="47" spans="1:36" s="59" customFormat="1" ht="30.75" customHeight="1" x14ac:dyDescent="0.25">
      <c r="A47" s="188" t="s">
        <v>174</v>
      </c>
      <c r="B47" s="189" t="s">
        <v>175</v>
      </c>
      <c r="C47" s="75" t="s">
        <v>181</v>
      </c>
      <c r="D47" s="198">
        <f t="shared" si="18"/>
        <v>36</v>
      </c>
      <c r="E47" s="75">
        <f>H47</f>
        <v>24</v>
      </c>
      <c r="F47" s="198">
        <f t="shared" ref="F47" si="20">G47+H47+I47+J47</f>
        <v>36</v>
      </c>
      <c r="G47" s="75">
        <v>12</v>
      </c>
      <c r="H47" s="75">
        <v>24</v>
      </c>
      <c r="I47" s="8"/>
      <c r="J47" s="8"/>
      <c r="K47" s="197"/>
      <c r="L47" s="197"/>
      <c r="M47" s="38"/>
      <c r="N47" s="8"/>
      <c r="O47" s="8"/>
      <c r="P47" s="8"/>
      <c r="Q47" s="8"/>
      <c r="R47" s="8"/>
      <c r="S47" s="8"/>
      <c r="T47" s="94"/>
      <c r="U47" s="8"/>
      <c r="V47" s="8"/>
      <c r="W47" s="8"/>
      <c r="X47" s="8"/>
      <c r="Y47" s="8"/>
      <c r="Z47" s="8"/>
      <c r="AA47" s="95"/>
      <c r="AB47" s="8"/>
      <c r="AC47" s="8"/>
      <c r="AD47" s="8"/>
      <c r="AE47" s="8">
        <v>36</v>
      </c>
      <c r="AF47" s="8"/>
      <c r="AG47" s="8"/>
      <c r="AI47" s="145">
        <f t="shared" si="5"/>
        <v>0</v>
      </c>
      <c r="AJ47" s="183">
        <v>36</v>
      </c>
    </row>
    <row r="48" spans="1:36" s="59" customFormat="1" ht="12" customHeight="1" x14ac:dyDescent="0.25">
      <c r="A48" s="64"/>
      <c r="B48" s="19"/>
      <c r="D48" s="91"/>
      <c r="E48" s="92"/>
      <c r="F48" s="93"/>
      <c r="G48" s="8"/>
      <c r="H48" s="8"/>
      <c r="I48" s="78"/>
      <c r="J48" s="78"/>
      <c r="K48" s="21"/>
      <c r="L48" s="178"/>
      <c r="M48" s="37"/>
      <c r="N48" s="78"/>
      <c r="O48" s="78"/>
      <c r="P48" s="78"/>
      <c r="Q48" s="78"/>
      <c r="R48" s="78"/>
      <c r="S48" s="78"/>
      <c r="T48" s="29"/>
      <c r="U48" s="78"/>
      <c r="V48" s="78"/>
      <c r="W48" s="78"/>
      <c r="X48" s="8"/>
      <c r="Y48" s="78"/>
      <c r="Z48" s="78"/>
      <c r="AA48" s="44"/>
      <c r="AB48" s="78"/>
      <c r="AC48" s="78"/>
      <c r="AD48" s="78"/>
      <c r="AE48" s="78"/>
      <c r="AF48" s="78"/>
      <c r="AG48" s="78"/>
      <c r="AI48" s="145"/>
      <c r="AJ48" s="183"/>
    </row>
    <row r="49" spans="1:36" s="59" customFormat="1" ht="18.75" customHeight="1" x14ac:dyDescent="0.25">
      <c r="A49" s="109" t="s">
        <v>25</v>
      </c>
      <c r="B49" s="109" t="s">
        <v>26</v>
      </c>
      <c r="C49" s="170"/>
      <c r="D49" s="101"/>
      <c r="E49" s="110"/>
      <c r="F49" s="103"/>
      <c r="G49" s="101"/>
      <c r="H49" s="101"/>
      <c r="I49" s="101"/>
      <c r="J49" s="101"/>
      <c r="K49" s="105"/>
      <c r="L49" s="105"/>
      <c r="M49" s="106"/>
      <c r="N49" s="101"/>
      <c r="O49" s="101"/>
      <c r="P49" s="101"/>
      <c r="Q49" s="101"/>
      <c r="R49" s="101"/>
      <c r="S49" s="101"/>
      <c r="T49" s="107"/>
      <c r="U49" s="101"/>
      <c r="V49" s="101"/>
      <c r="W49" s="101"/>
      <c r="X49" s="101"/>
      <c r="Y49" s="101"/>
      <c r="Z49" s="101"/>
      <c r="AA49" s="108"/>
      <c r="AB49" s="101"/>
      <c r="AC49" s="101"/>
      <c r="AD49" s="101"/>
      <c r="AE49" s="101"/>
      <c r="AF49" s="101"/>
      <c r="AG49" s="101"/>
      <c r="AI49" s="145"/>
      <c r="AJ49" s="183"/>
    </row>
    <row r="50" spans="1:36" s="59" customFormat="1" ht="25.5" customHeight="1" x14ac:dyDescent="0.25">
      <c r="A50" s="111" t="s">
        <v>27</v>
      </c>
      <c r="B50" s="111" t="s">
        <v>15</v>
      </c>
      <c r="C50" s="195" t="s">
        <v>173</v>
      </c>
      <c r="D50" s="101">
        <f t="shared" ref="D50:AG50" si="21">D51+D57+D62+D68+D74</f>
        <v>1528</v>
      </c>
      <c r="E50" s="102">
        <f t="shared" si="21"/>
        <v>750</v>
      </c>
      <c r="F50" s="101">
        <f t="shared" si="21"/>
        <v>1390</v>
      </c>
      <c r="G50" s="101">
        <f t="shared" si="21"/>
        <v>366</v>
      </c>
      <c r="H50" s="101">
        <f t="shared" si="21"/>
        <v>462</v>
      </c>
      <c r="I50" s="101">
        <f t="shared" si="21"/>
        <v>110</v>
      </c>
      <c r="J50" s="101">
        <f t="shared" si="21"/>
        <v>432</v>
      </c>
      <c r="K50" s="101">
        <f t="shared" si="21"/>
        <v>20</v>
      </c>
      <c r="L50" s="101">
        <f t="shared" si="21"/>
        <v>138</v>
      </c>
      <c r="M50" s="101">
        <f t="shared" si="21"/>
        <v>0</v>
      </c>
      <c r="N50" s="101">
        <f t="shared" si="21"/>
        <v>0</v>
      </c>
      <c r="O50" s="101">
        <f t="shared" si="21"/>
        <v>0</v>
      </c>
      <c r="P50" s="101">
        <f t="shared" si="21"/>
        <v>0</v>
      </c>
      <c r="Q50" s="101">
        <f t="shared" si="21"/>
        <v>0</v>
      </c>
      <c r="R50" s="101">
        <f t="shared" si="21"/>
        <v>0</v>
      </c>
      <c r="S50" s="101">
        <f t="shared" si="21"/>
        <v>0</v>
      </c>
      <c r="T50" s="101">
        <f t="shared" si="21"/>
        <v>0</v>
      </c>
      <c r="U50" s="101">
        <f t="shared" si="21"/>
        <v>190</v>
      </c>
      <c r="V50" s="101">
        <f t="shared" si="21"/>
        <v>6</v>
      </c>
      <c r="W50" s="101">
        <f t="shared" si="21"/>
        <v>18</v>
      </c>
      <c r="X50" s="147">
        <f t="shared" si="21"/>
        <v>432</v>
      </c>
      <c r="Y50" s="101">
        <f t="shared" si="21"/>
        <v>50</v>
      </c>
      <c r="Z50" s="101">
        <f t="shared" si="21"/>
        <v>52</v>
      </c>
      <c r="AA50" s="101">
        <f t="shared" si="21"/>
        <v>0</v>
      </c>
      <c r="AB50" s="101">
        <f t="shared" si="21"/>
        <v>384</v>
      </c>
      <c r="AC50" s="101">
        <f t="shared" si="21"/>
        <v>6</v>
      </c>
      <c r="AD50" s="101">
        <f t="shared" si="21"/>
        <v>32</v>
      </c>
      <c r="AE50" s="101">
        <f t="shared" si="21"/>
        <v>274</v>
      </c>
      <c r="AF50" s="101">
        <f t="shared" si="21"/>
        <v>48</v>
      </c>
      <c r="AG50" s="101">
        <f t="shared" si="21"/>
        <v>36</v>
      </c>
      <c r="AI50" s="145">
        <f t="shared" si="5"/>
        <v>0</v>
      </c>
      <c r="AJ50" s="183"/>
    </row>
    <row r="51" spans="1:36" s="59" customFormat="1" ht="73.5" customHeight="1" x14ac:dyDescent="0.25">
      <c r="A51" s="112" t="s">
        <v>85</v>
      </c>
      <c r="B51" s="165" t="s">
        <v>145</v>
      </c>
      <c r="C51" s="171"/>
      <c r="D51" s="120">
        <f>SUM(D52:D56)</f>
        <v>256</v>
      </c>
      <c r="E51" s="121">
        <f t="shared" ref="E51:AA51" si="22">SUM(E52:E56)</f>
        <v>160</v>
      </c>
      <c r="F51" s="120">
        <f t="shared" si="22"/>
        <v>240</v>
      </c>
      <c r="G51" s="120">
        <f t="shared" si="22"/>
        <v>68</v>
      </c>
      <c r="H51" s="120">
        <f t="shared" si="22"/>
        <v>88</v>
      </c>
      <c r="I51" s="120">
        <f t="shared" si="22"/>
        <v>12</v>
      </c>
      <c r="J51" s="120">
        <f t="shared" si="22"/>
        <v>72</v>
      </c>
      <c r="K51" s="120">
        <f t="shared" si="22"/>
        <v>0</v>
      </c>
      <c r="L51" s="120">
        <f t="shared" si="22"/>
        <v>16</v>
      </c>
      <c r="M51" s="120">
        <f t="shared" si="22"/>
        <v>0</v>
      </c>
      <c r="N51" s="120">
        <f t="shared" si="22"/>
        <v>0</v>
      </c>
      <c r="O51" s="120">
        <f t="shared" si="22"/>
        <v>0</v>
      </c>
      <c r="P51" s="120">
        <f t="shared" si="22"/>
        <v>0</v>
      </c>
      <c r="Q51" s="120">
        <f t="shared" si="22"/>
        <v>0</v>
      </c>
      <c r="R51" s="120">
        <f t="shared" si="22"/>
        <v>0</v>
      </c>
      <c r="S51" s="120">
        <f t="shared" si="22"/>
        <v>0</v>
      </c>
      <c r="T51" s="120">
        <f t="shared" si="22"/>
        <v>0</v>
      </c>
      <c r="U51" s="120">
        <f t="shared" si="22"/>
        <v>0</v>
      </c>
      <c r="V51" s="120">
        <f t="shared" si="22"/>
        <v>0</v>
      </c>
      <c r="W51" s="120">
        <f t="shared" si="22"/>
        <v>0</v>
      </c>
      <c r="X51" s="120">
        <f t="shared" si="22"/>
        <v>0</v>
      </c>
      <c r="Y51" s="120">
        <f t="shared" si="22"/>
        <v>0</v>
      </c>
      <c r="Z51" s="120">
        <f t="shared" si="22"/>
        <v>0</v>
      </c>
      <c r="AA51" s="120">
        <f t="shared" si="22"/>
        <v>0</v>
      </c>
      <c r="AB51" s="120">
        <f>SUM(AB52:AB56)</f>
        <v>192</v>
      </c>
      <c r="AC51" s="120">
        <f t="shared" ref="AC51:AG51" si="23">SUM(AC52:AC56)</f>
        <v>0</v>
      </c>
      <c r="AD51" s="120">
        <f t="shared" si="23"/>
        <v>16</v>
      </c>
      <c r="AE51" s="120">
        <f t="shared" si="23"/>
        <v>36</v>
      </c>
      <c r="AF51" s="120">
        <f t="shared" si="23"/>
        <v>12</v>
      </c>
      <c r="AG51" s="120">
        <f t="shared" si="23"/>
        <v>0</v>
      </c>
      <c r="AI51" s="145">
        <f t="shared" si="5"/>
        <v>0</v>
      </c>
      <c r="AJ51" s="183"/>
    </row>
    <row r="52" spans="1:36" s="59" customFormat="1" ht="31.5" customHeight="1" x14ac:dyDescent="0.25">
      <c r="A52" s="113" t="s">
        <v>86</v>
      </c>
      <c r="B52" s="166" t="s">
        <v>146</v>
      </c>
      <c r="C52" s="180" t="s">
        <v>106</v>
      </c>
      <c r="D52" s="91">
        <f>F52+L52</f>
        <v>92</v>
      </c>
      <c r="E52" s="92">
        <f>H52</f>
        <v>50</v>
      </c>
      <c r="F52" s="91">
        <f>G52+H52+I52+J52+K52</f>
        <v>84</v>
      </c>
      <c r="G52" s="8">
        <v>34</v>
      </c>
      <c r="H52" s="8">
        <f>30+20</f>
        <v>50</v>
      </c>
      <c r="I52" s="8"/>
      <c r="J52" s="8"/>
      <c r="K52" s="146"/>
      <c r="L52" s="179">
        <v>8</v>
      </c>
      <c r="M52" s="38"/>
      <c r="N52" s="8"/>
      <c r="O52" s="8"/>
      <c r="P52" s="8"/>
      <c r="Q52" s="8"/>
      <c r="R52" s="8"/>
      <c r="S52" s="8"/>
      <c r="T52" s="94"/>
      <c r="U52" s="8"/>
      <c r="V52" s="8"/>
      <c r="W52" s="8"/>
      <c r="X52" s="8"/>
      <c r="Y52" s="8"/>
      <c r="Z52" s="8"/>
      <c r="AA52" s="95"/>
      <c r="AB52" s="8">
        <v>84</v>
      </c>
      <c r="AC52" s="8"/>
      <c r="AD52" s="8">
        <v>8</v>
      </c>
      <c r="AE52" s="8"/>
      <c r="AF52" s="8"/>
      <c r="AG52" s="8"/>
      <c r="AI52" s="145">
        <f t="shared" si="5"/>
        <v>0</v>
      </c>
      <c r="AJ52" s="183">
        <f>8+20</f>
        <v>28</v>
      </c>
    </row>
    <row r="53" spans="1:36" s="59" customFormat="1" ht="57.75" customHeight="1" x14ac:dyDescent="0.25">
      <c r="A53" s="113" t="s">
        <v>93</v>
      </c>
      <c r="B53" s="166" t="s">
        <v>147</v>
      </c>
      <c r="C53" s="180" t="s">
        <v>106</v>
      </c>
      <c r="D53" s="156">
        <f t="shared" ref="D53:D56" si="24">F53+L53</f>
        <v>80</v>
      </c>
      <c r="E53" s="92">
        <f>H53</f>
        <v>38</v>
      </c>
      <c r="F53" s="91">
        <f t="shared" ref="F53:F56" si="25">G53+H53+I53+J53+K53</f>
        <v>72</v>
      </c>
      <c r="G53" s="8">
        <v>34</v>
      </c>
      <c r="H53" s="8">
        <f>30+8</f>
        <v>38</v>
      </c>
      <c r="I53" s="8"/>
      <c r="J53" s="8"/>
      <c r="K53" s="22"/>
      <c r="L53" s="179">
        <v>8</v>
      </c>
      <c r="M53" s="38"/>
      <c r="N53" s="8"/>
      <c r="O53" s="8"/>
      <c r="P53" s="8"/>
      <c r="Q53" s="8"/>
      <c r="R53" s="8"/>
      <c r="S53" s="8"/>
      <c r="T53" s="94"/>
      <c r="U53" s="8"/>
      <c r="V53" s="8"/>
      <c r="W53" s="8"/>
      <c r="X53" s="8"/>
      <c r="Y53" s="8"/>
      <c r="Z53" s="8"/>
      <c r="AA53" s="95"/>
      <c r="AB53" s="8">
        <v>72</v>
      </c>
      <c r="AC53" s="8"/>
      <c r="AD53" s="8">
        <v>8</v>
      </c>
      <c r="AE53" s="8"/>
      <c r="AF53" s="8"/>
      <c r="AG53" s="8"/>
      <c r="AI53" s="145">
        <f t="shared" si="5"/>
        <v>0</v>
      </c>
      <c r="AJ53" s="183">
        <f>8+8</f>
        <v>16</v>
      </c>
    </row>
    <row r="54" spans="1:36" s="59" customFormat="1" x14ac:dyDescent="0.25">
      <c r="A54" s="114" t="s">
        <v>87</v>
      </c>
      <c r="B54" s="115" t="s">
        <v>16</v>
      </c>
      <c r="C54" s="202" t="s">
        <v>103</v>
      </c>
      <c r="D54" s="156">
        <f t="shared" si="24"/>
        <v>36</v>
      </c>
      <c r="E54" s="92">
        <v>36</v>
      </c>
      <c r="F54" s="91">
        <f t="shared" si="25"/>
        <v>36</v>
      </c>
      <c r="G54" s="8"/>
      <c r="H54" s="78"/>
      <c r="I54" s="78"/>
      <c r="J54" s="78">
        <v>36</v>
      </c>
      <c r="K54" s="21"/>
      <c r="L54" s="178"/>
      <c r="M54" s="61"/>
      <c r="N54" s="78"/>
      <c r="O54" s="78"/>
      <c r="P54" s="78"/>
      <c r="Q54" s="78"/>
      <c r="R54" s="78"/>
      <c r="S54" s="78"/>
      <c r="T54" s="29"/>
      <c r="U54" s="78"/>
      <c r="V54" s="78"/>
      <c r="W54" s="78"/>
      <c r="X54" s="78"/>
      <c r="Y54" s="78"/>
      <c r="Z54" s="78"/>
      <c r="AA54" s="44"/>
      <c r="AB54" s="78">
        <v>36</v>
      </c>
      <c r="AC54" s="78"/>
      <c r="AD54" s="78"/>
      <c r="AE54" s="78"/>
      <c r="AF54" s="78"/>
      <c r="AG54" s="78"/>
      <c r="AI54" s="145">
        <f t="shared" si="5"/>
        <v>0</v>
      </c>
      <c r="AJ54" s="183"/>
    </row>
    <row r="55" spans="1:36" s="59" customFormat="1" x14ac:dyDescent="0.25">
      <c r="A55" s="116" t="s">
        <v>88</v>
      </c>
      <c r="B55" s="117" t="s">
        <v>17</v>
      </c>
      <c r="C55" s="203"/>
      <c r="D55" s="156">
        <f t="shared" si="24"/>
        <v>36</v>
      </c>
      <c r="E55" s="92">
        <v>36</v>
      </c>
      <c r="F55" s="91">
        <f t="shared" si="25"/>
        <v>36</v>
      </c>
      <c r="G55" s="8"/>
      <c r="H55" s="78"/>
      <c r="I55" s="78"/>
      <c r="J55" s="78">
        <v>36</v>
      </c>
      <c r="K55" s="21"/>
      <c r="L55" s="178"/>
      <c r="M55" s="37"/>
      <c r="N55" s="78"/>
      <c r="O55" s="78"/>
      <c r="P55" s="78"/>
      <c r="Q55" s="78"/>
      <c r="R55" s="78"/>
      <c r="S55" s="78"/>
      <c r="T55" s="29"/>
      <c r="U55" s="78"/>
      <c r="V55" s="78"/>
      <c r="W55" s="78"/>
      <c r="X55" s="78"/>
      <c r="Y55" s="78"/>
      <c r="Z55" s="78"/>
      <c r="AA55" s="44"/>
      <c r="AB55" s="78"/>
      <c r="AC55" s="78"/>
      <c r="AD55" s="78"/>
      <c r="AE55" s="78">
        <v>36</v>
      </c>
      <c r="AF55" s="78"/>
      <c r="AG55" s="78"/>
      <c r="AI55" s="145">
        <f t="shared" si="5"/>
        <v>0</v>
      </c>
      <c r="AJ55" s="183"/>
    </row>
    <row r="56" spans="1:36" s="59" customFormat="1" x14ac:dyDescent="0.25">
      <c r="A56" s="118"/>
      <c r="B56" s="119" t="s">
        <v>39</v>
      </c>
      <c r="C56" s="8" t="s">
        <v>107</v>
      </c>
      <c r="D56" s="156">
        <f t="shared" si="24"/>
        <v>12</v>
      </c>
      <c r="E56" s="92"/>
      <c r="F56" s="91">
        <f t="shared" si="25"/>
        <v>12</v>
      </c>
      <c r="G56" s="8"/>
      <c r="H56" s="78"/>
      <c r="I56" s="78">
        <f>6+6</f>
        <v>12</v>
      </c>
      <c r="J56" s="78"/>
      <c r="K56" s="21"/>
      <c r="L56" s="178"/>
      <c r="M56" s="37"/>
      <c r="N56" s="78"/>
      <c r="O56" s="78"/>
      <c r="P56" s="78"/>
      <c r="Q56" s="78"/>
      <c r="R56" s="78"/>
      <c r="S56" s="78"/>
      <c r="T56" s="29"/>
      <c r="U56" s="78"/>
      <c r="V56" s="78"/>
      <c r="W56" s="78"/>
      <c r="X56" s="78"/>
      <c r="Y56" s="78"/>
      <c r="Z56" s="78"/>
      <c r="AA56" s="44"/>
      <c r="AB56" s="78"/>
      <c r="AC56" s="78"/>
      <c r="AD56" s="78"/>
      <c r="AE56" s="78"/>
      <c r="AF56" s="78">
        <v>12</v>
      </c>
      <c r="AG56" s="56"/>
      <c r="AI56" s="145">
        <f t="shared" si="5"/>
        <v>0</v>
      </c>
      <c r="AJ56" s="183"/>
    </row>
    <row r="57" spans="1:36" s="59" customFormat="1" ht="45" customHeight="1" x14ac:dyDescent="0.25">
      <c r="A57" s="112" t="s">
        <v>94</v>
      </c>
      <c r="B57" s="165" t="s">
        <v>148</v>
      </c>
      <c r="C57" s="171"/>
      <c r="D57" s="120">
        <f t="shared" ref="D57:AG57" si="26">SUM(D58:D61)</f>
        <v>200</v>
      </c>
      <c r="E57" s="121">
        <f t="shared" si="26"/>
        <v>126</v>
      </c>
      <c r="F57" s="120">
        <f t="shared" si="26"/>
        <v>184</v>
      </c>
      <c r="G57" s="120">
        <f t="shared" si="26"/>
        <v>40</v>
      </c>
      <c r="H57" s="120">
        <f t="shared" si="26"/>
        <v>54</v>
      </c>
      <c r="I57" s="120">
        <f t="shared" si="26"/>
        <v>18</v>
      </c>
      <c r="J57" s="120">
        <f t="shared" si="26"/>
        <v>72</v>
      </c>
      <c r="K57" s="120">
        <f t="shared" si="26"/>
        <v>0</v>
      </c>
      <c r="L57" s="120">
        <f t="shared" si="26"/>
        <v>16</v>
      </c>
      <c r="M57" s="120">
        <f t="shared" si="26"/>
        <v>0</v>
      </c>
      <c r="N57" s="120">
        <f t="shared" si="26"/>
        <v>0</v>
      </c>
      <c r="O57" s="120">
        <f t="shared" si="26"/>
        <v>0</v>
      </c>
      <c r="P57" s="120">
        <f t="shared" si="26"/>
        <v>0</v>
      </c>
      <c r="Q57" s="120">
        <f t="shared" si="26"/>
        <v>0</v>
      </c>
      <c r="R57" s="120">
        <f t="shared" si="26"/>
        <v>0</v>
      </c>
      <c r="S57" s="120">
        <f t="shared" si="26"/>
        <v>0</v>
      </c>
      <c r="T57" s="120">
        <f t="shared" si="26"/>
        <v>0</v>
      </c>
      <c r="U57" s="120">
        <f t="shared" si="26"/>
        <v>0</v>
      </c>
      <c r="V57" s="120">
        <f t="shared" si="26"/>
        <v>0</v>
      </c>
      <c r="W57" s="120">
        <f t="shared" si="26"/>
        <v>0</v>
      </c>
      <c r="X57" s="120">
        <f t="shared" si="26"/>
        <v>0</v>
      </c>
      <c r="Y57" s="120">
        <f t="shared" si="26"/>
        <v>0</v>
      </c>
      <c r="Z57" s="120">
        <f t="shared" si="26"/>
        <v>0</v>
      </c>
      <c r="AA57" s="120">
        <f t="shared" si="26"/>
        <v>0</v>
      </c>
      <c r="AB57" s="120">
        <f t="shared" si="26"/>
        <v>130</v>
      </c>
      <c r="AC57" s="120">
        <f t="shared" si="26"/>
        <v>6</v>
      </c>
      <c r="AD57" s="120">
        <f t="shared" si="26"/>
        <v>16</v>
      </c>
      <c r="AE57" s="120">
        <f t="shared" si="26"/>
        <v>36</v>
      </c>
      <c r="AF57" s="120">
        <f t="shared" si="26"/>
        <v>12</v>
      </c>
      <c r="AG57" s="120">
        <f t="shared" si="26"/>
        <v>0</v>
      </c>
      <c r="AI57" s="145">
        <f t="shared" si="5"/>
        <v>0</v>
      </c>
      <c r="AJ57" s="183"/>
    </row>
    <row r="58" spans="1:36" s="59" customFormat="1" ht="25.5" x14ac:dyDescent="0.25">
      <c r="A58" s="122" t="s">
        <v>120</v>
      </c>
      <c r="B58" s="176" t="s">
        <v>149</v>
      </c>
      <c r="C58" s="193" t="s">
        <v>125</v>
      </c>
      <c r="D58" s="91">
        <f>F58+L58</f>
        <v>116</v>
      </c>
      <c r="E58" s="92">
        <f>H58</f>
        <v>54</v>
      </c>
      <c r="F58" s="91">
        <f>G58+H58+I58+J58+K58</f>
        <v>100</v>
      </c>
      <c r="G58" s="8">
        <v>40</v>
      </c>
      <c r="H58" s="8">
        <f>34+20</f>
        <v>54</v>
      </c>
      <c r="I58" s="8">
        <v>6</v>
      </c>
      <c r="J58" s="8"/>
      <c r="K58" s="22"/>
      <c r="L58" s="179">
        <v>16</v>
      </c>
      <c r="M58" s="37"/>
      <c r="N58" s="78"/>
      <c r="O58" s="78"/>
      <c r="P58" s="78"/>
      <c r="Q58" s="78"/>
      <c r="R58" s="78"/>
      <c r="S58" s="78"/>
      <c r="T58" s="29"/>
      <c r="U58" s="78"/>
      <c r="V58" s="78"/>
      <c r="W58" s="78"/>
      <c r="X58" s="78"/>
      <c r="Y58" s="78"/>
      <c r="Z58" s="78"/>
      <c r="AA58" s="44"/>
      <c r="AB58" s="8">
        <v>94</v>
      </c>
      <c r="AC58" s="8">
        <v>6</v>
      </c>
      <c r="AD58" s="8">
        <v>16</v>
      </c>
      <c r="AE58" s="8"/>
      <c r="AF58" s="8"/>
      <c r="AG58" s="8"/>
      <c r="AI58" s="145">
        <f t="shared" si="5"/>
        <v>0</v>
      </c>
      <c r="AJ58" s="183">
        <f>16+6+20</f>
        <v>42</v>
      </c>
    </row>
    <row r="59" spans="1:36" s="59" customFormat="1" x14ac:dyDescent="0.25">
      <c r="A59" s="114" t="s">
        <v>95</v>
      </c>
      <c r="B59" s="115" t="s">
        <v>16</v>
      </c>
      <c r="C59" s="202" t="s">
        <v>103</v>
      </c>
      <c r="D59" s="91">
        <f>F59+L59</f>
        <v>36</v>
      </c>
      <c r="E59" s="92">
        <v>36</v>
      </c>
      <c r="F59" s="91">
        <f t="shared" ref="F59:F61" si="27">G59+H59+I59+J59+K59</f>
        <v>36</v>
      </c>
      <c r="G59" s="8"/>
      <c r="H59" s="8"/>
      <c r="I59" s="8"/>
      <c r="J59" s="8">
        <v>36</v>
      </c>
      <c r="K59" s="22"/>
      <c r="L59" s="179"/>
      <c r="M59" s="38"/>
      <c r="N59" s="8"/>
      <c r="O59" s="8"/>
      <c r="P59" s="8"/>
      <c r="Q59" s="8"/>
      <c r="R59" s="8"/>
      <c r="S59" s="8"/>
      <c r="T59" s="94"/>
      <c r="U59" s="8"/>
      <c r="V59" s="8"/>
      <c r="W59" s="8"/>
      <c r="X59" s="8"/>
      <c r="Y59" s="8"/>
      <c r="Z59" s="8"/>
      <c r="AA59" s="95"/>
      <c r="AB59" s="8">
        <v>36</v>
      </c>
      <c r="AC59" s="8"/>
      <c r="AD59" s="8"/>
      <c r="AE59" s="8"/>
      <c r="AF59" s="8"/>
      <c r="AG59" s="8"/>
      <c r="AI59" s="145">
        <f t="shared" si="5"/>
        <v>0</v>
      </c>
      <c r="AJ59" s="183"/>
    </row>
    <row r="60" spans="1:36" s="59" customFormat="1" x14ac:dyDescent="0.25">
      <c r="A60" s="123" t="s">
        <v>96</v>
      </c>
      <c r="B60" s="117" t="s">
        <v>135</v>
      </c>
      <c r="C60" s="203"/>
      <c r="D60" s="91">
        <f>F60+L60</f>
        <v>36</v>
      </c>
      <c r="E60" s="92">
        <v>36</v>
      </c>
      <c r="F60" s="91">
        <f t="shared" si="27"/>
        <v>36</v>
      </c>
      <c r="G60" s="8"/>
      <c r="H60" s="8"/>
      <c r="I60" s="8"/>
      <c r="J60" s="8">
        <v>36</v>
      </c>
      <c r="K60" s="22"/>
      <c r="L60" s="179"/>
      <c r="M60" s="38"/>
      <c r="N60" s="8"/>
      <c r="O60" s="8"/>
      <c r="P60" s="8"/>
      <c r="Q60" s="8"/>
      <c r="R60" s="8"/>
      <c r="S60" s="8"/>
      <c r="T60" s="94"/>
      <c r="U60" s="8"/>
      <c r="V60" s="8"/>
      <c r="W60" s="8"/>
      <c r="X60" s="8"/>
      <c r="Y60" s="8"/>
      <c r="Z60" s="8"/>
      <c r="AA60" s="95"/>
      <c r="AB60" s="8"/>
      <c r="AC60" s="8"/>
      <c r="AD60" s="8"/>
      <c r="AE60" s="8">
        <v>36</v>
      </c>
      <c r="AF60" s="8"/>
      <c r="AG60" s="8"/>
      <c r="AI60" s="145">
        <f t="shared" si="5"/>
        <v>0</v>
      </c>
      <c r="AJ60" s="183"/>
    </row>
    <row r="61" spans="1:36" s="59" customFormat="1" x14ac:dyDescent="0.25">
      <c r="A61" s="124"/>
      <c r="B61" s="119" t="s">
        <v>39</v>
      </c>
      <c r="C61" s="8" t="s">
        <v>107</v>
      </c>
      <c r="D61" s="91">
        <f>F61+L61</f>
        <v>12</v>
      </c>
      <c r="E61" s="92"/>
      <c r="F61" s="91">
        <f t="shared" si="27"/>
        <v>12</v>
      </c>
      <c r="G61" s="8"/>
      <c r="H61" s="8"/>
      <c r="I61" s="8">
        <f>6+6</f>
        <v>12</v>
      </c>
      <c r="J61" s="8"/>
      <c r="K61" s="22"/>
      <c r="L61" s="179"/>
      <c r="M61" s="38"/>
      <c r="N61" s="8"/>
      <c r="O61" s="8"/>
      <c r="P61" s="8"/>
      <c r="Q61" s="8"/>
      <c r="R61" s="8"/>
      <c r="S61" s="8"/>
      <c r="T61" s="94"/>
      <c r="U61" s="8"/>
      <c r="V61" s="8"/>
      <c r="W61" s="8"/>
      <c r="X61" s="8"/>
      <c r="Y61" s="8"/>
      <c r="Z61" s="8"/>
      <c r="AA61" s="95"/>
      <c r="AB61" s="8"/>
      <c r="AC61" s="8"/>
      <c r="AD61" s="8"/>
      <c r="AE61" s="8"/>
      <c r="AF61" s="8">
        <v>12</v>
      </c>
      <c r="AG61" s="52"/>
      <c r="AI61" s="145">
        <f t="shared" si="5"/>
        <v>0</v>
      </c>
      <c r="AJ61" s="183"/>
    </row>
    <row r="62" spans="1:36" s="59" customFormat="1" ht="60.75" customHeight="1" x14ac:dyDescent="0.25">
      <c r="A62" s="112" t="s">
        <v>121</v>
      </c>
      <c r="B62" s="165" t="s">
        <v>151</v>
      </c>
      <c r="C62" s="171"/>
      <c r="D62" s="120">
        <f>SUM(D63:D67)</f>
        <v>342</v>
      </c>
      <c r="E62" s="121">
        <f t="shared" ref="E62:AG62" si="28">SUM(E63:E67)</f>
        <v>154</v>
      </c>
      <c r="F62" s="120">
        <f t="shared" si="28"/>
        <v>308</v>
      </c>
      <c r="G62" s="120">
        <f t="shared" si="28"/>
        <v>102</v>
      </c>
      <c r="H62" s="120">
        <f t="shared" si="28"/>
        <v>82</v>
      </c>
      <c r="I62" s="120">
        <f t="shared" si="28"/>
        <v>32</v>
      </c>
      <c r="J62" s="120">
        <f t="shared" si="28"/>
        <v>72</v>
      </c>
      <c r="K62" s="120">
        <f t="shared" si="28"/>
        <v>20</v>
      </c>
      <c r="L62" s="120">
        <f t="shared" si="28"/>
        <v>34</v>
      </c>
      <c r="M62" s="120">
        <f t="shared" si="28"/>
        <v>0</v>
      </c>
      <c r="N62" s="120">
        <f t="shared" si="28"/>
        <v>0</v>
      </c>
      <c r="O62" s="120">
        <f t="shared" si="28"/>
        <v>0</v>
      </c>
      <c r="P62" s="120">
        <f t="shared" si="28"/>
        <v>0</v>
      </c>
      <c r="Q62" s="120">
        <f t="shared" si="28"/>
        <v>0</v>
      </c>
      <c r="R62" s="120">
        <f t="shared" si="28"/>
        <v>0</v>
      </c>
      <c r="S62" s="120">
        <f t="shared" si="28"/>
        <v>0</v>
      </c>
      <c r="T62" s="120">
        <f t="shared" si="28"/>
        <v>0</v>
      </c>
      <c r="U62" s="120">
        <f t="shared" si="28"/>
        <v>60</v>
      </c>
      <c r="V62" s="120">
        <f t="shared" si="28"/>
        <v>0</v>
      </c>
      <c r="W62" s="120">
        <f t="shared" si="28"/>
        <v>0</v>
      </c>
      <c r="X62" s="120">
        <f t="shared" si="28"/>
        <v>216</v>
      </c>
      <c r="Y62" s="120">
        <f t="shared" si="28"/>
        <v>32</v>
      </c>
      <c r="Z62" s="120">
        <f t="shared" si="28"/>
        <v>34</v>
      </c>
      <c r="AA62" s="120">
        <f t="shared" si="28"/>
        <v>0</v>
      </c>
      <c r="AB62" s="120">
        <f t="shared" si="28"/>
        <v>0</v>
      </c>
      <c r="AC62" s="120">
        <f t="shared" si="28"/>
        <v>0</v>
      </c>
      <c r="AD62" s="120">
        <f t="shared" si="28"/>
        <v>0</v>
      </c>
      <c r="AE62" s="120">
        <f t="shared" si="28"/>
        <v>0</v>
      </c>
      <c r="AF62" s="120">
        <f t="shared" si="28"/>
        <v>0</v>
      </c>
      <c r="AG62" s="120">
        <f t="shared" si="28"/>
        <v>0</v>
      </c>
      <c r="AI62" s="145">
        <f t="shared" si="5"/>
        <v>0</v>
      </c>
      <c r="AJ62" s="183"/>
    </row>
    <row r="63" spans="1:36" s="59" customFormat="1" ht="42.75" customHeight="1" x14ac:dyDescent="0.25">
      <c r="A63" s="122" t="s">
        <v>122</v>
      </c>
      <c r="B63" s="166" t="s">
        <v>152</v>
      </c>
      <c r="C63" s="180" t="s">
        <v>171</v>
      </c>
      <c r="D63" s="91">
        <f>F63+L63</f>
        <v>126</v>
      </c>
      <c r="E63" s="92">
        <f>H63</f>
        <v>48</v>
      </c>
      <c r="F63" s="91">
        <f>G63+H63+I63+J63+K63</f>
        <v>110</v>
      </c>
      <c r="G63" s="8">
        <v>52</v>
      </c>
      <c r="H63" s="8">
        <v>48</v>
      </c>
      <c r="I63" s="8">
        <f>4+6</f>
        <v>10</v>
      </c>
      <c r="J63" s="8"/>
      <c r="K63" s="22"/>
      <c r="L63" s="179">
        <v>16</v>
      </c>
      <c r="M63" s="38"/>
      <c r="N63" s="8"/>
      <c r="O63" s="8"/>
      <c r="P63" s="8"/>
      <c r="Q63" s="8"/>
      <c r="R63" s="8"/>
      <c r="S63" s="8"/>
      <c r="T63" s="94"/>
      <c r="U63" s="8">
        <v>60</v>
      </c>
      <c r="V63" s="8"/>
      <c r="W63" s="8"/>
      <c r="X63" s="8">
        <v>40</v>
      </c>
      <c r="Y63" s="8">
        <v>10</v>
      </c>
      <c r="Z63" s="8">
        <v>16</v>
      </c>
      <c r="AA63" s="95"/>
      <c r="AB63" s="8"/>
      <c r="AC63" s="8"/>
      <c r="AD63" s="8"/>
      <c r="AE63" s="8"/>
      <c r="AF63" s="8"/>
      <c r="AG63" s="8"/>
      <c r="AI63" s="145">
        <f t="shared" si="5"/>
        <v>0</v>
      </c>
      <c r="AJ63" s="183">
        <f>16+4+6</f>
        <v>26</v>
      </c>
    </row>
    <row r="64" spans="1:36" s="59" customFormat="1" ht="33" customHeight="1" x14ac:dyDescent="0.25">
      <c r="A64" s="122" t="s">
        <v>150</v>
      </c>
      <c r="B64" s="166" t="s">
        <v>153</v>
      </c>
      <c r="C64" s="180" t="s">
        <v>171</v>
      </c>
      <c r="D64" s="156">
        <f>F64+L64</f>
        <v>132</v>
      </c>
      <c r="E64" s="92">
        <f>H64</f>
        <v>34</v>
      </c>
      <c r="F64" s="156">
        <f>G64+H64+I64+J64+K64</f>
        <v>114</v>
      </c>
      <c r="G64" s="8">
        <v>50</v>
      </c>
      <c r="H64" s="8">
        <v>34</v>
      </c>
      <c r="I64" s="8">
        <f>4+6</f>
        <v>10</v>
      </c>
      <c r="J64" s="8"/>
      <c r="K64" s="154">
        <v>20</v>
      </c>
      <c r="L64" s="179">
        <v>18</v>
      </c>
      <c r="M64" s="38"/>
      <c r="N64" s="8"/>
      <c r="O64" s="8"/>
      <c r="P64" s="8"/>
      <c r="Q64" s="8"/>
      <c r="R64" s="8"/>
      <c r="S64" s="8"/>
      <c r="T64" s="94"/>
      <c r="U64" s="8"/>
      <c r="V64" s="8"/>
      <c r="W64" s="8"/>
      <c r="X64" s="8">
        <v>104</v>
      </c>
      <c r="Y64" s="8">
        <f>4+6</f>
        <v>10</v>
      </c>
      <c r="Z64" s="8">
        <v>18</v>
      </c>
      <c r="AA64" s="95"/>
      <c r="AB64" s="8"/>
      <c r="AC64" s="8"/>
      <c r="AD64" s="8"/>
      <c r="AE64" s="8"/>
      <c r="AF64" s="8"/>
      <c r="AG64" s="8"/>
      <c r="AI64" s="145">
        <f t="shared" si="5"/>
        <v>0</v>
      </c>
      <c r="AJ64" s="183">
        <f>18+4+6</f>
        <v>28</v>
      </c>
    </row>
    <row r="65" spans="1:36" s="59" customFormat="1" x14ac:dyDescent="0.25">
      <c r="A65" s="114" t="s">
        <v>97</v>
      </c>
      <c r="B65" s="114" t="s">
        <v>16</v>
      </c>
      <c r="C65" s="202" t="s">
        <v>124</v>
      </c>
      <c r="D65" s="91">
        <f>F65+L65</f>
        <v>36</v>
      </c>
      <c r="E65" s="92">
        <v>36</v>
      </c>
      <c r="F65" s="91">
        <f t="shared" ref="F65:F67" si="29">G65+H65+I65+J65+K65</f>
        <v>36</v>
      </c>
      <c r="G65" s="8"/>
      <c r="H65" s="8"/>
      <c r="I65" s="8"/>
      <c r="J65" s="8">
        <v>36</v>
      </c>
      <c r="K65" s="22"/>
      <c r="L65" s="179"/>
      <c r="M65" s="38"/>
      <c r="N65" s="8"/>
      <c r="O65" s="8"/>
      <c r="P65" s="8"/>
      <c r="Q65" s="8"/>
      <c r="R65" s="8"/>
      <c r="S65" s="8"/>
      <c r="T65" s="94"/>
      <c r="U65" s="8"/>
      <c r="V65" s="8"/>
      <c r="W65" s="8"/>
      <c r="X65" s="8">
        <v>36</v>
      </c>
      <c r="Y65" s="8"/>
      <c r="Z65" s="8"/>
      <c r="AA65" s="95"/>
      <c r="AB65" s="8"/>
      <c r="AC65" s="8"/>
      <c r="AD65" s="8"/>
      <c r="AE65" s="8"/>
      <c r="AF65" s="8"/>
      <c r="AG65" s="8"/>
      <c r="AI65" s="145">
        <f t="shared" si="5"/>
        <v>0</v>
      </c>
      <c r="AJ65" s="183"/>
    </row>
    <row r="66" spans="1:36" s="59" customFormat="1" x14ac:dyDescent="0.25">
      <c r="A66" s="116" t="s">
        <v>98</v>
      </c>
      <c r="B66" s="116" t="s">
        <v>17</v>
      </c>
      <c r="C66" s="203"/>
      <c r="D66" s="91">
        <f>F66+L66</f>
        <v>36</v>
      </c>
      <c r="E66" s="92">
        <v>36</v>
      </c>
      <c r="F66" s="91">
        <f t="shared" si="29"/>
        <v>36</v>
      </c>
      <c r="G66" s="8"/>
      <c r="H66" s="8"/>
      <c r="I66" s="8"/>
      <c r="J66" s="8">
        <v>36</v>
      </c>
      <c r="K66" s="22"/>
      <c r="L66" s="179"/>
      <c r="M66" s="38"/>
      <c r="N66" s="8"/>
      <c r="O66" s="8"/>
      <c r="P66" s="8"/>
      <c r="Q66" s="8"/>
      <c r="R66" s="8"/>
      <c r="S66" s="8"/>
      <c r="T66" s="94"/>
      <c r="U66" s="8"/>
      <c r="V66" s="8"/>
      <c r="W66" s="8"/>
      <c r="X66" s="8">
        <v>36</v>
      </c>
      <c r="Y66" s="8"/>
      <c r="Z66" s="8"/>
      <c r="AA66" s="95"/>
      <c r="AB66" s="8"/>
      <c r="AC66" s="8"/>
      <c r="AD66" s="8"/>
      <c r="AE66" s="8"/>
      <c r="AF66" s="8"/>
      <c r="AG66" s="8"/>
      <c r="AI66" s="145">
        <f t="shared" si="5"/>
        <v>0</v>
      </c>
      <c r="AJ66" s="183"/>
    </row>
    <row r="67" spans="1:36" s="59" customFormat="1" x14ac:dyDescent="0.25">
      <c r="A67" s="116"/>
      <c r="B67" s="116" t="s">
        <v>39</v>
      </c>
      <c r="C67" s="8" t="s">
        <v>171</v>
      </c>
      <c r="D67" s="91">
        <f>F67+L67</f>
        <v>12</v>
      </c>
      <c r="E67" s="92"/>
      <c r="F67" s="91">
        <f t="shared" si="29"/>
        <v>12</v>
      </c>
      <c r="G67" s="8"/>
      <c r="H67" s="8"/>
      <c r="I67" s="8">
        <v>12</v>
      </c>
      <c r="J67" s="8"/>
      <c r="K67" s="22"/>
      <c r="L67" s="179"/>
      <c r="M67" s="38"/>
      <c r="N67" s="8"/>
      <c r="O67" s="8"/>
      <c r="P67" s="8"/>
      <c r="Q67" s="8"/>
      <c r="R67" s="8"/>
      <c r="S67" s="8"/>
      <c r="T67" s="94"/>
      <c r="U67" s="8"/>
      <c r="V67" s="8"/>
      <c r="W67" s="8"/>
      <c r="X67" s="8"/>
      <c r="Y67" s="8">
        <v>12</v>
      </c>
      <c r="Z67" s="8"/>
      <c r="AA67" s="95"/>
      <c r="AB67" s="8"/>
      <c r="AC67" s="8"/>
      <c r="AD67" s="8"/>
      <c r="AE67" s="8"/>
      <c r="AF67" s="8"/>
      <c r="AG67" s="8"/>
      <c r="AI67" s="145">
        <f t="shared" si="5"/>
        <v>0</v>
      </c>
      <c r="AJ67" s="183"/>
    </row>
    <row r="68" spans="1:36" s="59" customFormat="1" ht="42.75" customHeight="1" x14ac:dyDescent="0.25">
      <c r="A68" s="112" t="s">
        <v>112</v>
      </c>
      <c r="B68" s="165" t="s">
        <v>155</v>
      </c>
      <c r="C68" s="171"/>
      <c r="D68" s="120">
        <f>SUM(D69:D73)</f>
        <v>324</v>
      </c>
      <c r="E68" s="121">
        <f t="shared" ref="E68:AG68" si="30">SUM(E69:E73)</f>
        <v>192</v>
      </c>
      <c r="F68" s="120">
        <f t="shared" si="30"/>
        <v>288</v>
      </c>
      <c r="G68" s="120">
        <f t="shared" si="30"/>
        <v>72</v>
      </c>
      <c r="H68" s="120">
        <f t="shared" si="30"/>
        <v>120</v>
      </c>
      <c r="I68" s="120">
        <f t="shared" si="30"/>
        <v>24</v>
      </c>
      <c r="J68" s="120">
        <f t="shared" si="30"/>
        <v>72</v>
      </c>
      <c r="K68" s="120">
        <f t="shared" si="30"/>
        <v>0</v>
      </c>
      <c r="L68" s="120">
        <f t="shared" si="30"/>
        <v>36</v>
      </c>
      <c r="M68" s="120">
        <f t="shared" si="30"/>
        <v>0</v>
      </c>
      <c r="N68" s="120">
        <f t="shared" si="30"/>
        <v>0</v>
      </c>
      <c r="O68" s="120">
        <f t="shared" si="30"/>
        <v>0</v>
      </c>
      <c r="P68" s="120">
        <f t="shared" si="30"/>
        <v>0</v>
      </c>
      <c r="Q68" s="120">
        <f t="shared" si="30"/>
        <v>0</v>
      </c>
      <c r="R68" s="120">
        <f t="shared" si="30"/>
        <v>0</v>
      </c>
      <c r="S68" s="120">
        <f t="shared" si="30"/>
        <v>0</v>
      </c>
      <c r="T68" s="120">
        <f t="shared" si="30"/>
        <v>0</v>
      </c>
      <c r="U68" s="120">
        <f t="shared" si="30"/>
        <v>0</v>
      </c>
      <c r="V68" s="120">
        <f t="shared" si="30"/>
        <v>0</v>
      </c>
      <c r="W68" s="120">
        <f t="shared" si="30"/>
        <v>0</v>
      </c>
      <c r="X68" s="120">
        <f t="shared" si="30"/>
        <v>0</v>
      </c>
      <c r="Y68" s="120">
        <f t="shared" si="30"/>
        <v>0</v>
      </c>
      <c r="Z68" s="120">
        <f t="shared" si="30"/>
        <v>0</v>
      </c>
      <c r="AA68" s="120">
        <f t="shared" si="30"/>
        <v>0</v>
      </c>
      <c r="AB68" s="120">
        <f t="shared" si="30"/>
        <v>62</v>
      </c>
      <c r="AC68" s="120">
        <f t="shared" si="30"/>
        <v>0</v>
      </c>
      <c r="AD68" s="120">
        <f t="shared" si="30"/>
        <v>0</v>
      </c>
      <c r="AE68" s="120">
        <f t="shared" si="30"/>
        <v>202</v>
      </c>
      <c r="AF68" s="120">
        <f t="shared" si="30"/>
        <v>24</v>
      </c>
      <c r="AG68" s="120">
        <f t="shared" si="30"/>
        <v>36</v>
      </c>
      <c r="AI68" s="145">
        <f t="shared" si="5"/>
        <v>0</v>
      </c>
      <c r="AJ68" s="183"/>
    </row>
    <row r="69" spans="1:36" s="59" customFormat="1" ht="45.75" customHeight="1" x14ac:dyDescent="0.25">
      <c r="A69" s="122" t="s">
        <v>113</v>
      </c>
      <c r="B69" s="176" t="s">
        <v>156</v>
      </c>
      <c r="C69" s="180" t="s">
        <v>107</v>
      </c>
      <c r="D69" s="91">
        <f>F69+L69</f>
        <v>118</v>
      </c>
      <c r="E69" s="92">
        <f>H69</f>
        <v>60</v>
      </c>
      <c r="F69" s="91">
        <f>G69+H69+I69+J69+K69</f>
        <v>100</v>
      </c>
      <c r="G69" s="8">
        <v>34</v>
      </c>
      <c r="H69" s="8">
        <f>40+20</f>
        <v>60</v>
      </c>
      <c r="I69" s="8">
        <v>6</v>
      </c>
      <c r="J69" s="8"/>
      <c r="K69" s="146"/>
      <c r="L69" s="179">
        <v>18</v>
      </c>
      <c r="M69" s="38"/>
      <c r="N69" s="8"/>
      <c r="O69" s="8"/>
      <c r="P69" s="8"/>
      <c r="Q69" s="8"/>
      <c r="R69" s="8"/>
      <c r="S69" s="8"/>
      <c r="T69" s="94"/>
      <c r="U69" s="8"/>
      <c r="V69" s="8"/>
      <c r="W69" s="8"/>
      <c r="X69" s="8"/>
      <c r="Y69" s="8"/>
      <c r="Z69" s="8"/>
      <c r="AA69" s="95"/>
      <c r="AB69" s="8">
        <v>62</v>
      </c>
      <c r="AC69" s="8"/>
      <c r="AD69" s="8"/>
      <c r="AE69" s="8">
        <v>32</v>
      </c>
      <c r="AF69" s="8">
        <v>6</v>
      </c>
      <c r="AG69" s="8">
        <v>18</v>
      </c>
      <c r="AI69" s="145">
        <f t="shared" si="5"/>
        <v>0</v>
      </c>
      <c r="AJ69" s="183">
        <f>18+6+20</f>
        <v>44</v>
      </c>
    </row>
    <row r="70" spans="1:36" s="59" customFormat="1" ht="41.25" customHeight="1" x14ac:dyDescent="0.25">
      <c r="A70" s="122" t="s">
        <v>154</v>
      </c>
      <c r="B70" s="176" t="s">
        <v>157</v>
      </c>
      <c r="C70" s="180" t="s">
        <v>107</v>
      </c>
      <c r="D70" s="156">
        <f>F70+L70</f>
        <v>122</v>
      </c>
      <c r="E70" s="92">
        <f>H70</f>
        <v>60</v>
      </c>
      <c r="F70" s="156">
        <f>G70+H70+I70+J70+K70</f>
        <v>104</v>
      </c>
      <c r="G70" s="8">
        <v>38</v>
      </c>
      <c r="H70" s="8">
        <f>30+30</f>
        <v>60</v>
      </c>
      <c r="I70" s="8">
        <v>6</v>
      </c>
      <c r="J70" s="8"/>
      <c r="K70" s="155"/>
      <c r="L70" s="179">
        <v>18</v>
      </c>
      <c r="M70" s="38"/>
      <c r="N70" s="8"/>
      <c r="O70" s="8"/>
      <c r="P70" s="8"/>
      <c r="Q70" s="8"/>
      <c r="R70" s="8"/>
      <c r="S70" s="8"/>
      <c r="T70" s="94"/>
      <c r="U70" s="8"/>
      <c r="V70" s="8"/>
      <c r="W70" s="8"/>
      <c r="X70" s="8"/>
      <c r="Y70" s="8"/>
      <c r="Z70" s="8"/>
      <c r="AA70" s="95"/>
      <c r="AB70" s="8"/>
      <c r="AC70" s="8"/>
      <c r="AD70" s="8"/>
      <c r="AE70" s="8">
        <v>98</v>
      </c>
      <c r="AF70" s="8">
        <v>6</v>
      </c>
      <c r="AG70" s="8">
        <v>18</v>
      </c>
      <c r="AI70" s="145">
        <f t="shared" si="5"/>
        <v>0</v>
      </c>
      <c r="AJ70" s="183">
        <f>18+6+30</f>
        <v>54</v>
      </c>
    </row>
    <row r="71" spans="1:36" s="59" customFormat="1" x14ac:dyDescent="0.25">
      <c r="A71" s="126" t="s">
        <v>114</v>
      </c>
      <c r="B71" s="100" t="s">
        <v>16</v>
      </c>
      <c r="C71" s="202" t="s">
        <v>103</v>
      </c>
      <c r="D71" s="91">
        <f>F71+L71</f>
        <v>36</v>
      </c>
      <c r="E71" s="92">
        <v>36</v>
      </c>
      <c r="F71" s="91">
        <f t="shared" ref="F71:F73" si="31">G71+H71+I71+J71+K71</f>
        <v>36</v>
      </c>
      <c r="G71" s="8"/>
      <c r="H71" s="8"/>
      <c r="I71" s="8"/>
      <c r="J71" s="8">
        <v>36</v>
      </c>
      <c r="K71" s="22"/>
      <c r="L71" s="179"/>
      <c r="M71" s="38"/>
      <c r="N71" s="8"/>
      <c r="O71" s="8"/>
      <c r="P71" s="8"/>
      <c r="Q71" s="8"/>
      <c r="R71" s="8"/>
      <c r="S71" s="8"/>
      <c r="T71" s="94"/>
      <c r="U71" s="8"/>
      <c r="V71" s="8"/>
      <c r="W71" s="8"/>
      <c r="X71" s="8"/>
      <c r="Y71" s="8"/>
      <c r="Z71" s="8"/>
      <c r="AA71" s="95"/>
      <c r="AB71" s="8"/>
      <c r="AC71" s="8"/>
      <c r="AD71" s="8"/>
      <c r="AE71" s="8">
        <v>36</v>
      </c>
      <c r="AF71" s="8"/>
      <c r="AG71" s="8"/>
      <c r="AI71" s="145">
        <f t="shared" si="5"/>
        <v>0</v>
      </c>
      <c r="AJ71" s="183">
        <v>0</v>
      </c>
    </row>
    <row r="72" spans="1:36" s="59" customFormat="1" x14ac:dyDescent="0.25">
      <c r="A72" s="126" t="s">
        <v>115</v>
      </c>
      <c r="B72" s="100" t="s">
        <v>17</v>
      </c>
      <c r="C72" s="203"/>
      <c r="D72" s="91">
        <f>F72+L72</f>
        <v>36</v>
      </c>
      <c r="E72" s="92">
        <v>36</v>
      </c>
      <c r="F72" s="91">
        <f t="shared" si="31"/>
        <v>36</v>
      </c>
      <c r="G72" s="8"/>
      <c r="H72" s="8"/>
      <c r="I72" s="8"/>
      <c r="J72" s="8">
        <v>36</v>
      </c>
      <c r="K72" s="22"/>
      <c r="L72" s="179"/>
      <c r="M72" s="38"/>
      <c r="N72" s="8"/>
      <c r="O72" s="8"/>
      <c r="P72" s="8"/>
      <c r="Q72" s="8"/>
      <c r="R72" s="8"/>
      <c r="S72" s="8"/>
      <c r="T72" s="94"/>
      <c r="U72" s="8"/>
      <c r="V72" s="8"/>
      <c r="W72" s="8"/>
      <c r="X72" s="8"/>
      <c r="Y72" s="8"/>
      <c r="Z72" s="8"/>
      <c r="AA72" s="95"/>
      <c r="AB72" s="8"/>
      <c r="AC72" s="8"/>
      <c r="AD72" s="8"/>
      <c r="AE72" s="8">
        <v>36</v>
      </c>
      <c r="AF72" s="8"/>
      <c r="AG72" s="8"/>
      <c r="AI72" s="145">
        <f t="shared" si="5"/>
        <v>0</v>
      </c>
      <c r="AJ72" s="183"/>
    </row>
    <row r="73" spans="1:36" s="59" customFormat="1" x14ac:dyDescent="0.25">
      <c r="A73" s="124"/>
      <c r="B73" s="116" t="s">
        <v>39</v>
      </c>
      <c r="C73" s="8" t="s">
        <v>107</v>
      </c>
      <c r="D73" s="91">
        <f>F73+L73</f>
        <v>12</v>
      </c>
      <c r="E73" s="92"/>
      <c r="F73" s="91">
        <f t="shared" si="31"/>
        <v>12</v>
      </c>
      <c r="G73" s="8"/>
      <c r="H73" s="8"/>
      <c r="I73" s="8">
        <v>12</v>
      </c>
      <c r="J73" s="8"/>
      <c r="K73" s="22"/>
      <c r="L73" s="179"/>
      <c r="M73" s="38"/>
      <c r="N73" s="8"/>
      <c r="O73" s="8"/>
      <c r="P73" s="8"/>
      <c r="Q73" s="8"/>
      <c r="R73" s="8"/>
      <c r="S73" s="8"/>
      <c r="T73" s="94"/>
      <c r="U73" s="8"/>
      <c r="V73" s="8"/>
      <c r="W73" s="8"/>
      <c r="X73" s="8"/>
      <c r="Y73" s="8"/>
      <c r="Z73" s="8"/>
      <c r="AA73" s="95"/>
      <c r="AB73" s="8"/>
      <c r="AC73" s="8"/>
      <c r="AD73" s="8"/>
      <c r="AE73" s="8"/>
      <c r="AF73" s="8">
        <v>12</v>
      </c>
      <c r="AG73" s="8"/>
      <c r="AI73" s="145">
        <f t="shared" si="5"/>
        <v>0</v>
      </c>
      <c r="AJ73" s="183"/>
    </row>
    <row r="74" spans="1:36" s="59" customFormat="1" ht="81" customHeight="1" x14ac:dyDescent="0.25">
      <c r="A74" s="112" t="s">
        <v>116</v>
      </c>
      <c r="B74" s="165" t="s">
        <v>176</v>
      </c>
      <c r="C74" s="171"/>
      <c r="D74" s="120">
        <f>SUM(D75:D79)</f>
        <v>406</v>
      </c>
      <c r="E74" s="121">
        <f t="shared" ref="E74:AG74" si="32">SUM(E75:E79)</f>
        <v>118</v>
      </c>
      <c r="F74" s="120">
        <f t="shared" si="32"/>
        <v>370</v>
      </c>
      <c r="G74" s="120">
        <f t="shared" si="32"/>
        <v>84</v>
      </c>
      <c r="H74" s="120">
        <f t="shared" si="32"/>
        <v>118</v>
      </c>
      <c r="I74" s="120">
        <f t="shared" si="32"/>
        <v>24</v>
      </c>
      <c r="J74" s="120">
        <f t="shared" si="32"/>
        <v>144</v>
      </c>
      <c r="K74" s="120">
        <f t="shared" si="32"/>
        <v>0</v>
      </c>
      <c r="L74" s="120">
        <f t="shared" si="32"/>
        <v>36</v>
      </c>
      <c r="M74" s="120">
        <f t="shared" si="32"/>
        <v>0</v>
      </c>
      <c r="N74" s="120">
        <f t="shared" si="32"/>
        <v>0</v>
      </c>
      <c r="O74" s="120">
        <f t="shared" si="32"/>
        <v>0</v>
      </c>
      <c r="P74" s="120">
        <f t="shared" si="32"/>
        <v>0</v>
      </c>
      <c r="Q74" s="120">
        <f t="shared" si="32"/>
        <v>0</v>
      </c>
      <c r="R74" s="120">
        <f t="shared" si="32"/>
        <v>0</v>
      </c>
      <c r="S74" s="120">
        <f t="shared" si="32"/>
        <v>0</v>
      </c>
      <c r="T74" s="120">
        <f t="shared" si="32"/>
        <v>0</v>
      </c>
      <c r="U74" s="120">
        <f t="shared" si="32"/>
        <v>130</v>
      </c>
      <c r="V74" s="120">
        <f t="shared" si="32"/>
        <v>6</v>
      </c>
      <c r="W74" s="120">
        <f t="shared" si="32"/>
        <v>18</v>
      </c>
      <c r="X74" s="120">
        <f t="shared" si="32"/>
        <v>216</v>
      </c>
      <c r="Y74" s="120">
        <f t="shared" si="32"/>
        <v>18</v>
      </c>
      <c r="Z74" s="120">
        <f t="shared" si="32"/>
        <v>18</v>
      </c>
      <c r="AA74" s="120">
        <f t="shared" si="32"/>
        <v>0</v>
      </c>
      <c r="AB74" s="120">
        <f t="shared" si="32"/>
        <v>0</v>
      </c>
      <c r="AC74" s="120">
        <f t="shared" si="32"/>
        <v>0</v>
      </c>
      <c r="AD74" s="120">
        <f t="shared" si="32"/>
        <v>0</v>
      </c>
      <c r="AE74" s="120">
        <f t="shared" si="32"/>
        <v>0</v>
      </c>
      <c r="AF74" s="120">
        <f t="shared" si="32"/>
        <v>0</v>
      </c>
      <c r="AG74" s="120">
        <f t="shared" si="32"/>
        <v>0</v>
      </c>
      <c r="AI74" s="145">
        <f t="shared" ref="AI74:AI81" si="33">SUM(N74:AG74)-D74</f>
        <v>0</v>
      </c>
      <c r="AJ74" s="183"/>
    </row>
    <row r="75" spans="1:36" s="59" customFormat="1" ht="33" customHeight="1" x14ac:dyDescent="0.25">
      <c r="A75" s="122" t="s">
        <v>117</v>
      </c>
      <c r="B75" s="176" t="s">
        <v>159</v>
      </c>
      <c r="C75" s="180" t="s">
        <v>172</v>
      </c>
      <c r="D75" s="91">
        <f>F75+L75</f>
        <v>118</v>
      </c>
      <c r="E75" s="92">
        <f>H75</f>
        <v>60</v>
      </c>
      <c r="F75" s="91">
        <f>G75+H75+I75+J75</f>
        <v>100</v>
      </c>
      <c r="G75" s="8">
        <v>34</v>
      </c>
      <c r="H75" s="8">
        <f>30+30</f>
        <v>60</v>
      </c>
      <c r="I75" s="8">
        <v>6</v>
      </c>
      <c r="J75" s="8"/>
      <c r="K75" s="22"/>
      <c r="L75" s="179">
        <v>18</v>
      </c>
      <c r="M75" s="38"/>
      <c r="N75" s="8"/>
      <c r="O75" s="8"/>
      <c r="P75" s="8"/>
      <c r="Q75" s="8"/>
      <c r="R75" s="8"/>
      <c r="S75" s="8"/>
      <c r="T75" s="94"/>
      <c r="U75" s="8">
        <v>94</v>
      </c>
      <c r="V75" s="8">
        <v>6</v>
      </c>
      <c r="W75" s="8">
        <v>18</v>
      </c>
      <c r="X75" s="8"/>
      <c r="Y75" s="8"/>
      <c r="Z75" s="8"/>
      <c r="AA75" s="95"/>
      <c r="AB75" s="8"/>
      <c r="AC75" s="8"/>
      <c r="AD75" s="8"/>
      <c r="AE75" s="8"/>
      <c r="AF75" s="8"/>
      <c r="AG75" s="8"/>
      <c r="AI75" s="145">
        <f t="shared" si="33"/>
        <v>0</v>
      </c>
      <c r="AJ75" s="183">
        <f>18+6+30</f>
        <v>54</v>
      </c>
    </row>
    <row r="76" spans="1:36" s="59" customFormat="1" ht="57" customHeight="1" x14ac:dyDescent="0.25">
      <c r="A76" s="122" t="s">
        <v>158</v>
      </c>
      <c r="B76" s="176" t="s">
        <v>160</v>
      </c>
      <c r="C76" s="180" t="s">
        <v>171</v>
      </c>
      <c r="D76" s="156">
        <f>F76+L76</f>
        <v>132</v>
      </c>
      <c r="E76" s="92">
        <f>H76</f>
        <v>58</v>
      </c>
      <c r="F76" s="156">
        <f>G76+H76+I76+J76</f>
        <v>114</v>
      </c>
      <c r="G76" s="8">
        <v>50</v>
      </c>
      <c r="H76" s="8">
        <v>58</v>
      </c>
      <c r="I76" s="8">
        <v>6</v>
      </c>
      <c r="J76" s="8"/>
      <c r="K76" s="154"/>
      <c r="L76" s="179">
        <v>18</v>
      </c>
      <c r="M76" s="38"/>
      <c r="N76" s="8"/>
      <c r="O76" s="8"/>
      <c r="P76" s="8"/>
      <c r="Q76" s="8"/>
      <c r="R76" s="8"/>
      <c r="S76" s="8"/>
      <c r="T76" s="94"/>
      <c r="U76" s="8"/>
      <c r="V76" s="8"/>
      <c r="W76" s="8"/>
      <c r="X76" s="8">
        <v>108</v>
      </c>
      <c r="Y76" s="8">
        <v>6</v>
      </c>
      <c r="Z76" s="8">
        <v>18</v>
      </c>
      <c r="AA76" s="95"/>
      <c r="AB76" s="8"/>
      <c r="AC76" s="8"/>
      <c r="AD76" s="8"/>
      <c r="AE76" s="8"/>
      <c r="AF76" s="8"/>
      <c r="AG76" s="8"/>
      <c r="AI76" s="145">
        <f t="shared" si="33"/>
        <v>0</v>
      </c>
      <c r="AJ76" s="183">
        <f>18+6</f>
        <v>24</v>
      </c>
    </row>
    <row r="77" spans="1:36" s="59" customFormat="1" x14ac:dyDescent="0.25">
      <c r="A77" s="126" t="s">
        <v>118</v>
      </c>
      <c r="B77" s="100" t="s">
        <v>16</v>
      </c>
      <c r="C77" s="8" t="s">
        <v>124</v>
      </c>
      <c r="D77" s="91">
        <f>F77+L77</f>
        <v>72</v>
      </c>
      <c r="E77" s="92"/>
      <c r="F77" s="91">
        <f t="shared" ref="F77:F79" si="34">G77+H77+I77+J77</f>
        <v>72</v>
      </c>
      <c r="G77" s="8"/>
      <c r="H77" s="8"/>
      <c r="I77" s="8"/>
      <c r="J77" s="8">
        <v>72</v>
      </c>
      <c r="K77" s="22"/>
      <c r="L77" s="179"/>
      <c r="M77" s="38"/>
      <c r="N77" s="8"/>
      <c r="O77" s="8"/>
      <c r="P77" s="8"/>
      <c r="Q77" s="8"/>
      <c r="R77" s="8"/>
      <c r="S77" s="8"/>
      <c r="T77" s="94"/>
      <c r="U77" s="8">
        <v>36</v>
      </c>
      <c r="V77" s="8"/>
      <c r="W77" s="8"/>
      <c r="X77" s="8">
        <v>36</v>
      </c>
      <c r="Y77" s="8"/>
      <c r="Z77" s="8"/>
      <c r="AA77" s="95"/>
      <c r="AB77" s="8"/>
      <c r="AC77" s="8"/>
      <c r="AD77" s="8"/>
      <c r="AE77" s="8"/>
      <c r="AF77" s="8"/>
      <c r="AG77" s="8"/>
      <c r="AI77" s="145">
        <f t="shared" si="33"/>
        <v>0</v>
      </c>
      <c r="AJ77" s="183"/>
    </row>
    <row r="78" spans="1:36" s="59" customFormat="1" x14ac:dyDescent="0.25">
      <c r="A78" s="126" t="s">
        <v>119</v>
      </c>
      <c r="B78" s="100" t="s">
        <v>17</v>
      </c>
      <c r="C78" s="8" t="s">
        <v>124</v>
      </c>
      <c r="D78" s="91">
        <f>F78+L78</f>
        <v>72</v>
      </c>
      <c r="E78" s="92"/>
      <c r="F78" s="91">
        <f t="shared" si="34"/>
        <v>72</v>
      </c>
      <c r="G78" s="8"/>
      <c r="H78" s="8"/>
      <c r="I78" s="8"/>
      <c r="J78" s="8">
        <v>72</v>
      </c>
      <c r="K78" s="22"/>
      <c r="L78" s="179"/>
      <c r="M78" s="38"/>
      <c r="N78" s="8"/>
      <c r="O78" s="8"/>
      <c r="P78" s="8"/>
      <c r="Q78" s="8"/>
      <c r="R78" s="8"/>
      <c r="S78" s="8"/>
      <c r="T78" s="94"/>
      <c r="U78" s="8"/>
      <c r="V78" s="8"/>
      <c r="W78" s="8"/>
      <c r="X78" s="8">
        <v>72</v>
      </c>
      <c r="Y78" s="8"/>
      <c r="Z78" s="8"/>
      <c r="AA78" s="95"/>
      <c r="AB78" s="8"/>
      <c r="AC78" s="8"/>
      <c r="AD78" s="8"/>
      <c r="AE78" s="8"/>
      <c r="AF78" s="8"/>
      <c r="AG78" s="8"/>
      <c r="AI78" s="145">
        <f t="shared" si="33"/>
        <v>0</v>
      </c>
      <c r="AJ78" s="183"/>
    </row>
    <row r="79" spans="1:36" s="59" customFormat="1" x14ac:dyDescent="0.25">
      <c r="A79" s="127"/>
      <c r="B79" s="116" t="s">
        <v>39</v>
      </c>
      <c r="C79" s="8" t="s">
        <v>171</v>
      </c>
      <c r="D79" s="91">
        <f>F79+L79</f>
        <v>12</v>
      </c>
      <c r="E79" s="92"/>
      <c r="F79" s="91">
        <f t="shared" si="34"/>
        <v>12</v>
      </c>
      <c r="G79" s="8"/>
      <c r="H79" s="8"/>
      <c r="I79" s="8">
        <v>12</v>
      </c>
      <c r="J79" s="8"/>
      <c r="K79" s="22"/>
      <c r="L79" s="179"/>
      <c r="M79" s="38"/>
      <c r="N79" s="8"/>
      <c r="O79" s="8"/>
      <c r="P79" s="8"/>
      <c r="Q79" s="8"/>
      <c r="R79" s="8"/>
      <c r="S79" s="8"/>
      <c r="T79" s="94"/>
      <c r="U79" s="8"/>
      <c r="V79" s="8"/>
      <c r="W79" s="8"/>
      <c r="X79" s="8"/>
      <c r="Y79" s="8">
        <v>12</v>
      </c>
      <c r="Z79" s="8"/>
      <c r="AA79" s="95"/>
      <c r="AB79" s="8"/>
      <c r="AC79" s="8"/>
      <c r="AD79" s="8"/>
      <c r="AE79" s="8"/>
      <c r="AF79" s="8"/>
      <c r="AG79" s="8"/>
      <c r="AI79" s="145">
        <f t="shared" si="33"/>
        <v>0</v>
      </c>
      <c r="AJ79" s="183"/>
    </row>
    <row r="80" spans="1:36" s="59" customFormat="1" ht="29.25" customHeight="1" x14ac:dyDescent="0.25">
      <c r="A80" s="77" t="s">
        <v>101</v>
      </c>
      <c r="B80" s="125" t="s">
        <v>100</v>
      </c>
      <c r="C80" s="172"/>
      <c r="D80" s="120">
        <f>F80</f>
        <v>144</v>
      </c>
      <c r="E80" s="131"/>
      <c r="F80" s="120">
        <f>J80</f>
        <v>144</v>
      </c>
      <c r="G80" s="132"/>
      <c r="H80" s="132"/>
      <c r="I80" s="132"/>
      <c r="J80" s="120">
        <v>144</v>
      </c>
      <c r="K80" s="133"/>
      <c r="L80" s="133"/>
      <c r="M80" s="133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34"/>
      <c r="AB80" s="120"/>
      <c r="AC80" s="120"/>
      <c r="AD80" s="120"/>
      <c r="AE80" s="120">
        <v>144</v>
      </c>
      <c r="AF80" s="120"/>
      <c r="AG80" s="120"/>
      <c r="AI80" s="145">
        <f t="shared" si="33"/>
        <v>0</v>
      </c>
      <c r="AJ80" s="183">
        <v>144</v>
      </c>
    </row>
    <row r="81" spans="1:37" s="59" customFormat="1" ht="29.25" customHeight="1" x14ac:dyDescent="0.3">
      <c r="A81" s="142" t="s">
        <v>18</v>
      </c>
      <c r="B81" s="143" t="s">
        <v>40</v>
      </c>
      <c r="C81" s="172"/>
      <c r="D81" s="120">
        <v>216</v>
      </c>
      <c r="E81" s="131"/>
      <c r="F81" s="120">
        <v>216</v>
      </c>
      <c r="G81" s="132"/>
      <c r="H81" s="132"/>
      <c r="I81" s="132"/>
      <c r="J81" s="120"/>
      <c r="K81" s="133"/>
      <c r="L81" s="133"/>
      <c r="M81" s="133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34"/>
      <c r="AB81" s="120"/>
      <c r="AC81" s="120"/>
      <c r="AD81" s="120"/>
      <c r="AE81" s="120"/>
      <c r="AF81" s="120">
        <v>216</v>
      </c>
      <c r="AG81" s="120"/>
      <c r="AI81" s="145">
        <f t="shared" si="33"/>
        <v>0</v>
      </c>
      <c r="AJ81" s="59">
        <f>SUM(AJ32:AJ80)</f>
        <v>828</v>
      </c>
      <c r="AK81" s="184" t="s">
        <v>163</v>
      </c>
    </row>
    <row r="82" spans="1:37" s="59" customFormat="1" x14ac:dyDescent="0.25">
      <c r="A82" s="128"/>
      <c r="B82" s="127"/>
      <c r="C82" s="173"/>
      <c r="D82" s="135"/>
      <c r="E82" s="136"/>
      <c r="F82" s="135"/>
      <c r="G82" s="135"/>
      <c r="H82" s="135"/>
      <c r="I82" s="135"/>
      <c r="J82" s="135"/>
      <c r="K82" s="135"/>
      <c r="L82" s="135"/>
      <c r="M82" s="106"/>
      <c r="N82" s="135">
        <f t="shared" ref="N82:AD82" si="35">N11+N31+N38+N51+N57+N62+N68+N74+N80</f>
        <v>612</v>
      </c>
      <c r="O82" s="135">
        <f t="shared" si="35"/>
        <v>0</v>
      </c>
      <c r="P82" s="135">
        <f t="shared" si="35"/>
        <v>0</v>
      </c>
      <c r="Q82" s="135">
        <f t="shared" si="35"/>
        <v>814</v>
      </c>
      <c r="R82" s="135">
        <f t="shared" si="35"/>
        <v>18</v>
      </c>
      <c r="S82" s="135">
        <f t="shared" si="35"/>
        <v>32</v>
      </c>
      <c r="T82" s="135">
        <f t="shared" si="35"/>
        <v>0</v>
      </c>
      <c r="U82" s="135">
        <f t="shared" si="35"/>
        <v>558</v>
      </c>
      <c r="V82" s="135">
        <f t="shared" si="35"/>
        <v>6</v>
      </c>
      <c r="W82" s="135">
        <f t="shared" si="35"/>
        <v>48</v>
      </c>
      <c r="X82" s="135">
        <f t="shared" si="35"/>
        <v>690</v>
      </c>
      <c r="Y82" s="135">
        <f t="shared" si="35"/>
        <v>62</v>
      </c>
      <c r="Z82" s="135">
        <f t="shared" si="35"/>
        <v>112</v>
      </c>
      <c r="AA82" s="135">
        <f t="shared" si="35"/>
        <v>0</v>
      </c>
      <c r="AB82" s="135">
        <f t="shared" si="35"/>
        <v>554</v>
      </c>
      <c r="AC82" s="135">
        <f t="shared" si="35"/>
        <v>6</v>
      </c>
      <c r="AD82" s="135">
        <f t="shared" si="35"/>
        <v>52</v>
      </c>
      <c r="AE82" s="135">
        <f>AE11+AE31+AE38+AE51+AE57+AE62+AE68+AE74+AE80+AF81</f>
        <v>764</v>
      </c>
      <c r="AF82" s="135">
        <f>AF11+AF31+AF38+AF51+AF57+AF62+AF68+AF74</f>
        <v>48</v>
      </c>
      <c r="AG82" s="135">
        <f>AG11+AG31+AG38+AG51+AG57+AG62+AG68+AG74+AG80</f>
        <v>52</v>
      </c>
      <c r="AI82" s="145"/>
    </row>
    <row r="83" spans="1:37" s="59" customFormat="1" ht="29.25" customHeight="1" x14ac:dyDescent="0.25">
      <c r="C83" s="169"/>
      <c r="D83" s="91"/>
      <c r="E83" s="92"/>
      <c r="F83" s="91"/>
      <c r="G83" s="8"/>
      <c r="H83" s="8"/>
      <c r="I83" s="8"/>
      <c r="J83" s="8"/>
      <c r="K83" s="22"/>
      <c r="L83" s="179"/>
      <c r="M83" s="38"/>
      <c r="N83" s="244">
        <f>SUM(N82:S82)</f>
        <v>1476</v>
      </c>
      <c r="O83" s="245"/>
      <c r="P83" s="245"/>
      <c r="Q83" s="245"/>
      <c r="R83" s="245"/>
      <c r="S83" s="246"/>
      <c r="T83" s="94"/>
      <c r="U83" s="244">
        <f>SUM(U82:Z82)</f>
        <v>1476</v>
      </c>
      <c r="V83" s="245"/>
      <c r="W83" s="245"/>
      <c r="X83" s="245"/>
      <c r="Y83" s="245"/>
      <c r="Z83" s="246"/>
      <c r="AA83" s="95"/>
      <c r="AB83" s="244">
        <f>SUM(AB82:AG82)</f>
        <v>1476</v>
      </c>
      <c r="AC83" s="245"/>
      <c r="AD83" s="245"/>
      <c r="AE83" s="245"/>
      <c r="AF83" s="245"/>
      <c r="AG83" s="246"/>
      <c r="AI83" s="145"/>
    </row>
    <row r="84" spans="1:37" s="59" customFormat="1" ht="34.5" customHeight="1" x14ac:dyDescent="0.25">
      <c r="A84" s="129"/>
      <c r="B84" s="130" t="s">
        <v>28</v>
      </c>
      <c r="C84" s="174" t="s">
        <v>183</v>
      </c>
      <c r="D84" s="138">
        <f t="shared" ref="D84:L84" si="36">D11+D31+D38+D51+D57+D62+D68+D74+D80+D81</f>
        <v>4428</v>
      </c>
      <c r="E84" s="137">
        <f t="shared" si="36"/>
        <v>2061</v>
      </c>
      <c r="F84" s="137">
        <f t="shared" si="36"/>
        <v>4132</v>
      </c>
      <c r="G84" s="137">
        <f t="shared" si="36"/>
        <v>1383</v>
      </c>
      <c r="H84" s="137">
        <f t="shared" si="36"/>
        <v>1797</v>
      </c>
      <c r="I84" s="137">
        <f t="shared" si="36"/>
        <v>140</v>
      </c>
      <c r="J84" s="137">
        <f t="shared" si="36"/>
        <v>576</v>
      </c>
      <c r="K84" s="137">
        <f t="shared" si="36"/>
        <v>20</v>
      </c>
      <c r="L84" s="137">
        <f t="shared" si="36"/>
        <v>296</v>
      </c>
      <c r="M84" s="139"/>
      <c r="N84" s="230">
        <f>N82+O82+P82</f>
        <v>612</v>
      </c>
      <c r="O84" s="230"/>
      <c r="P84" s="230"/>
      <c r="Q84" s="230">
        <f>Q11+R11+S82</f>
        <v>864</v>
      </c>
      <c r="R84" s="230"/>
      <c r="S84" s="230"/>
      <c r="T84" s="140"/>
      <c r="U84" s="230">
        <f>U82+V82+W82</f>
        <v>612</v>
      </c>
      <c r="V84" s="230"/>
      <c r="W84" s="230"/>
      <c r="X84" s="230">
        <f>X82+Y82+Z82</f>
        <v>864</v>
      </c>
      <c r="Y84" s="230"/>
      <c r="Z84" s="230"/>
      <c r="AA84" s="141"/>
      <c r="AB84" s="230">
        <f>SUM(AB82:AD82)</f>
        <v>612</v>
      </c>
      <c r="AC84" s="230"/>
      <c r="AD84" s="230"/>
      <c r="AE84" s="230">
        <f>SUM(AE82:AG82)</f>
        <v>864</v>
      </c>
      <c r="AF84" s="230"/>
      <c r="AG84" s="230"/>
      <c r="AI84" s="145"/>
    </row>
    <row r="85" spans="1:37" s="59" customFormat="1" ht="21.75" customHeight="1" x14ac:dyDescent="0.25">
      <c r="A85" s="247"/>
      <c r="B85" s="209" t="s">
        <v>136</v>
      </c>
      <c r="C85" s="205" t="s">
        <v>28</v>
      </c>
      <c r="D85" s="82"/>
      <c r="E85" s="82"/>
      <c r="F85" s="82"/>
      <c r="G85" s="82"/>
      <c r="H85" s="82"/>
      <c r="I85" s="83"/>
      <c r="J85" s="82"/>
      <c r="K85" s="82"/>
      <c r="L85" s="196"/>
      <c r="M85" s="65"/>
      <c r="N85" s="226" t="s">
        <v>6</v>
      </c>
      <c r="O85" s="226"/>
      <c r="P85" s="226"/>
      <c r="Q85" s="226" t="s">
        <v>7</v>
      </c>
      <c r="R85" s="226"/>
      <c r="S85" s="226"/>
      <c r="T85" s="66"/>
      <c r="U85" s="226" t="s">
        <v>8</v>
      </c>
      <c r="V85" s="226"/>
      <c r="W85" s="226"/>
      <c r="X85" s="226" t="s">
        <v>9</v>
      </c>
      <c r="Y85" s="226"/>
      <c r="Z85" s="226"/>
      <c r="AA85" s="84"/>
      <c r="AB85" s="226" t="s">
        <v>104</v>
      </c>
      <c r="AC85" s="226"/>
      <c r="AD85" s="226"/>
      <c r="AE85" s="226" t="s">
        <v>105</v>
      </c>
      <c r="AF85" s="226"/>
      <c r="AG85" s="226"/>
      <c r="AI85" s="145"/>
    </row>
    <row r="86" spans="1:37" s="59" customFormat="1" ht="27" customHeight="1" x14ac:dyDescent="0.25">
      <c r="A86" s="248"/>
      <c r="B86" s="210"/>
      <c r="C86" s="205"/>
      <c r="D86" s="206" t="s">
        <v>102</v>
      </c>
      <c r="E86" s="206"/>
      <c r="F86" s="206"/>
      <c r="G86" s="206"/>
      <c r="H86" s="206"/>
      <c r="I86" s="206"/>
      <c r="J86" s="206"/>
      <c r="K86" s="206"/>
      <c r="L86" s="206"/>
      <c r="M86" s="67"/>
      <c r="N86" s="250">
        <f>N11</f>
        <v>612</v>
      </c>
      <c r="O86" s="250"/>
      <c r="P86" s="250"/>
      <c r="Q86" s="250">
        <f>Q11</f>
        <v>814</v>
      </c>
      <c r="R86" s="250"/>
      <c r="S86" s="250"/>
      <c r="T86" s="63"/>
      <c r="U86" s="250">
        <f>U31+U38+U63+U75</f>
        <v>522</v>
      </c>
      <c r="V86" s="250"/>
      <c r="W86" s="250"/>
      <c r="X86" s="250">
        <f>X31+X38+X63+X64+X76</f>
        <v>510</v>
      </c>
      <c r="Y86" s="250"/>
      <c r="Z86" s="250"/>
      <c r="AA86" s="85"/>
      <c r="AB86" s="250">
        <f>AB31+AB38+AB52+AB53+AB58+AB69</f>
        <v>482</v>
      </c>
      <c r="AC86" s="250"/>
      <c r="AD86" s="250"/>
      <c r="AE86" s="250">
        <f>AE31+AE38+AE69+AE70</f>
        <v>260</v>
      </c>
      <c r="AF86" s="250"/>
      <c r="AG86" s="250"/>
      <c r="AI86" s="190"/>
      <c r="AJ86" s="60">
        <f t="shared" ref="AJ86:AJ93" si="37">SUM(N86:AG86)</f>
        <v>3200</v>
      </c>
      <c r="AK86" s="60"/>
    </row>
    <row r="87" spans="1:37" s="59" customFormat="1" ht="16.5" customHeight="1" x14ac:dyDescent="0.25">
      <c r="A87" s="248"/>
      <c r="B87" s="210"/>
      <c r="C87" s="205"/>
      <c r="D87" s="251" t="s">
        <v>139</v>
      </c>
      <c r="E87" s="252"/>
      <c r="F87" s="252"/>
      <c r="G87" s="252"/>
      <c r="H87" s="252"/>
      <c r="I87" s="252"/>
      <c r="J87" s="252"/>
      <c r="K87" s="252"/>
      <c r="L87" s="253"/>
      <c r="M87" s="67"/>
      <c r="N87" s="240">
        <v>0</v>
      </c>
      <c r="O87" s="241"/>
      <c r="P87" s="242"/>
      <c r="Q87" s="240">
        <v>0</v>
      </c>
      <c r="R87" s="241"/>
      <c r="S87" s="242"/>
      <c r="T87" s="63"/>
      <c r="U87" s="240">
        <v>0</v>
      </c>
      <c r="V87" s="241"/>
      <c r="W87" s="242"/>
      <c r="X87" s="240">
        <v>26</v>
      </c>
      <c r="Y87" s="241"/>
      <c r="Z87" s="242"/>
      <c r="AA87" s="85"/>
      <c r="AB87" s="240">
        <v>0</v>
      </c>
      <c r="AC87" s="241"/>
      <c r="AD87" s="242"/>
      <c r="AE87" s="240">
        <v>18</v>
      </c>
      <c r="AF87" s="241"/>
      <c r="AG87" s="242"/>
      <c r="AH87" s="151"/>
      <c r="AI87" s="190"/>
      <c r="AJ87" s="127">
        <f t="shared" si="37"/>
        <v>44</v>
      </c>
      <c r="AK87" s="200">
        <f>AJ87+AJ88</f>
        <v>140</v>
      </c>
    </row>
    <row r="88" spans="1:37" s="59" customFormat="1" ht="17.25" customHeight="1" x14ac:dyDescent="0.25">
      <c r="A88" s="248"/>
      <c r="B88" s="210"/>
      <c r="C88" s="205"/>
      <c r="D88" s="206" t="s">
        <v>31</v>
      </c>
      <c r="E88" s="206"/>
      <c r="F88" s="206"/>
      <c r="G88" s="206"/>
      <c r="H88" s="206"/>
      <c r="I88" s="206"/>
      <c r="J88" s="206"/>
      <c r="K88" s="206"/>
      <c r="L88" s="206"/>
      <c r="M88" s="67"/>
      <c r="N88" s="228">
        <v>0</v>
      </c>
      <c r="O88" s="228"/>
      <c r="P88" s="228"/>
      <c r="Q88" s="228">
        <v>18</v>
      </c>
      <c r="R88" s="228"/>
      <c r="S88" s="228"/>
      <c r="T88" s="86"/>
      <c r="U88" s="228">
        <v>6</v>
      </c>
      <c r="V88" s="228"/>
      <c r="W88" s="228"/>
      <c r="X88" s="228">
        <v>36</v>
      </c>
      <c r="Y88" s="228"/>
      <c r="Z88" s="228"/>
      <c r="AA88" s="87"/>
      <c r="AB88" s="228">
        <v>6</v>
      </c>
      <c r="AC88" s="228"/>
      <c r="AD88" s="228"/>
      <c r="AE88" s="228">
        <v>30</v>
      </c>
      <c r="AF88" s="228"/>
      <c r="AG88" s="228"/>
      <c r="AH88" s="151"/>
      <c r="AI88" s="190"/>
      <c r="AJ88" s="127">
        <f t="shared" si="37"/>
        <v>96</v>
      </c>
      <c r="AK88" s="201"/>
    </row>
    <row r="89" spans="1:37" s="59" customFormat="1" ht="17.25" customHeight="1" x14ac:dyDescent="0.25">
      <c r="A89" s="248"/>
      <c r="B89" s="210"/>
      <c r="C89" s="205"/>
      <c r="D89" s="206" t="s">
        <v>47</v>
      </c>
      <c r="E89" s="206"/>
      <c r="F89" s="206"/>
      <c r="G89" s="206"/>
      <c r="H89" s="206"/>
      <c r="I89" s="206"/>
      <c r="J89" s="206"/>
      <c r="K89" s="206"/>
      <c r="L89" s="206"/>
      <c r="M89" s="67"/>
      <c r="N89" s="228">
        <v>0</v>
      </c>
      <c r="O89" s="228"/>
      <c r="P89" s="228"/>
      <c r="Q89" s="228">
        <v>32</v>
      </c>
      <c r="R89" s="228"/>
      <c r="S89" s="228"/>
      <c r="T89" s="86"/>
      <c r="U89" s="228">
        <v>48</v>
      </c>
      <c r="V89" s="228"/>
      <c r="W89" s="228"/>
      <c r="X89" s="228">
        <v>112</v>
      </c>
      <c r="Y89" s="228"/>
      <c r="Z89" s="228"/>
      <c r="AA89" s="87"/>
      <c r="AB89" s="228">
        <v>52</v>
      </c>
      <c r="AC89" s="228"/>
      <c r="AD89" s="228"/>
      <c r="AE89" s="228">
        <v>52</v>
      </c>
      <c r="AF89" s="228"/>
      <c r="AG89" s="228"/>
      <c r="AH89" s="151"/>
      <c r="AI89" s="190"/>
      <c r="AJ89" s="127">
        <f t="shared" si="37"/>
        <v>296</v>
      </c>
      <c r="AK89" s="60"/>
    </row>
    <row r="90" spans="1:37" s="59" customFormat="1" ht="17.25" customHeight="1" x14ac:dyDescent="0.25">
      <c r="A90" s="248"/>
      <c r="B90" s="210"/>
      <c r="C90" s="205"/>
      <c r="D90" s="206" t="s">
        <v>29</v>
      </c>
      <c r="E90" s="207"/>
      <c r="F90" s="207"/>
      <c r="G90" s="207"/>
      <c r="H90" s="207"/>
      <c r="I90" s="207"/>
      <c r="J90" s="207"/>
      <c r="K90" s="207"/>
      <c r="L90" s="207"/>
      <c r="M90" s="68"/>
      <c r="N90" s="228">
        <v>0</v>
      </c>
      <c r="O90" s="228"/>
      <c r="P90" s="228"/>
      <c r="Q90" s="228">
        <v>0</v>
      </c>
      <c r="R90" s="228"/>
      <c r="S90" s="228"/>
      <c r="T90" s="86"/>
      <c r="U90" s="228">
        <f>U77</f>
        <v>36</v>
      </c>
      <c r="V90" s="228"/>
      <c r="W90" s="228"/>
      <c r="X90" s="228">
        <f>X65+X77</f>
        <v>72</v>
      </c>
      <c r="Y90" s="228"/>
      <c r="Z90" s="228"/>
      <c r="AA90" s="87"/>
      <c r="AB90" s="228">
        <f>AB54+AB59</f>
        <v>72</v>
      </c>
      <c r="AC90" s="228"/>
      <c r="AD90" s="228"/>
      <c r="AE90" s="228">
        <f>AE71</f>
        <v>36</v>
      </c>
      <c r="AF90" s="228"/>
      <c r="AG90" s="228"/>
      <c r="AI90" s="190"/>
      <c r="AJ90" s="127">
        <f t="shared" si="37"/>
        <v>216</v>
      </c>
      <c r="AK90" s="199">
        <f>AJ90+AJ91+AJ92</f>
        <v>576</v>
      </c>
    </row>
    <row r="91" spans="1:37" s="59" customFormat="1" ht="17.25" customHeight="1" x14ac:dyDescent="0.25">
      <c r="A91" s="248"/>
      <c r="B91" s="210"/>
      <c r="C91" s="205"/>
      <c r="D91" s="206" t="s">
        <v>30</v>
      </c>
      <c r="E91" s="206"/>
      <c r="F91" s="206"/>
      <c r="G91" s="206"/>
      <c r="H91" s="206"/>
      <c r="I91" s="206"/>
      <c r="J91" s="206"/>
      <c r="K91" s="206"/>
      <c r="L91" s="206"/>
      <c r="M91" s="67"/>
      <c r="N91" s="228">
        <v>0</v>
      </c>
      <c r="O91" s="228"/>
      <c r="P91" s="228"/>
      <c r="Q91" s="228">
        <v>0</v>
      </c>
      <c r="R91" s="228"/>
      <c r="S91" s="228"/>
      <c r="T91" s="86"/>
      <c r="U91" s="228">
        <v>0</v>
      </c>
      <c r="V91" s="228"/>
      <c r="W91" s="228"/>
      <c r="X91" s="228">
        <f>X66+X78</f>
        <v>108</v>
      </c>
      <c r="Y91" s="228"/>
      <c r="Z91" s="228"/>
      <c r="AA91" s="87"/>
      <c r="AB91" s="228">
        <v>0</v>
      </c>
      <c r="AC91" s="228"/>
      <c r="AD91" s="228"/>
      <c r="AE91" s="228">
        <f>AE55+AE60+AE72</f>
        <v>108</v>
      </c>
      <c r="AF91" s="228"/>
      <c r="AG91" s="228"/>
      <c r="AI91" s="190"/>
      <c r="AJ91" s="127">
        <f t="shared" si="37"/>
        <v>216</v>
      </c>
      <c r="AK91" s="199"/>
    </row>
    <row r="92" spans="1:37" s="59" customFormat="1" ht="17.25" customHeight="1" x14ac:dyDescent="0.25">
      <c r="A92" s="248"/>
      <c r="B92" s="210"/>
      <c r="C92" s="205"/>
      <c r="D92" s="206" t="s">
        <v>123</v>
      </c>
      <c r="E92" s="206"/>
      <c r="F92" s="206"/>
      <c r="G92" s="206"/>
      <c r="H92" s="206"/>
      <c r="I92" s="206"/>
      <c r="J92" s="206"/>
      <c r="K92" s="206"/>
      <c r="L92" s="206"/>
      <c r="M92" s="67"/>
      <c r="N92" s="254">
        <v>0</v>
      </c>
      <c r="O92" s="255"/>
      <c r="P92" s="256"/>
      <c r="Q92" s="254">
        <v>0</v>
      </c>
      <c r="R92" s="255"/>
      <c r="S92" s="256"/>
      <c r="T92" s="86"/>
      <c r="U92" s="254">
        <v>0</v>
      </c>
      <c r="V92" s="255"/>
      <c r="W92" s="256"/>
      <c r="X92" s="254">
        <v>0</v>
      </c>
      <c r="Y92" s="255"/>
      <c r="Z92" s="256"/>
      <c r="AA92" s="87"/>
      <c r="AB92" s="254">
        <v>0</v>
      </c>
      <c r="AC92" s="255"/>
      <c r="AD92" s="256"/>
      <c r="AE92" s="254">
        <v>144</v>
      </c>
      <c r="AF92" s="255"/>
      <c r="AG92" s="256"/>
      <c r="AH92" s="151"/>
      <c r="AI92" s="190"/>
      <c r="AJ92" s="127">
        <f t="shared" si="37"/>
        <v>144</v>
      </c>
      <c r="AK92" s="199"/>
    </row>
    <row r="93" spans="1:37" s="59" customFormat="1" ht="17.25" customHeight="1" x14ac:dyDescent="0.25">
      <c r="A93" s="248"/>
      <c r="B93" s="210"/>
      <c r="C93" s="205"/>
      <c r="D93" s="206" t="s">
        <v>40</v>
      </c>
      <c r="E93" s="206"/>
      <c r="F93" s="206"/>
      <c r="G93" s="206"/>
      <c r="H93" s="206"/>
      <c r="I93" s="206"/>
      <c r="J93" s="206"/>
      <c r="K93" s="206"/>
      <c r="L93" s="206"/>
      <c r="M93" s="67"/>
      <c r="N93" s="228">
        <v>0</v>
      </c>
      <c r="O93" s="228"/>
      <c r="P93" s="228"/>
      <c r="Q93" s="228">
        <v>0</v>
      </c>
      <c r="R93" s="228"/>
      <c r="S93" s="228"/>
      <c r="T93" s="86"/>
      <c r="U93" s="228">
        <v>0</v>
      </c>
      <c r="V93" s="228"/>
      <c r="W93" s="228"/>
      <c r="X93" s="228">
        <v>0</v>
      </c>
      <c r="Y93" s="228"/>
      <c r="Z93" s="228"/>
      <c r="AA93" s="87"/>
      <c r="AB93" s="228">
        <v>0</v>
      </c>
      <c r="AC93" s="228"/>
      <c r="AD93" s="228"/>
      <c r="AE93" s="228">
        <v>216</v>
      </c>
      <c r="AF93" s="228"/>
      <c r="AG93" s="228"/>
      <c r="AH93" s="151"/>
      <c r="AI93" s="145"/>
      <c r="AJ93" s="127">
        <f t="shared" si="37"/>
        <v>216</v>
      </c>
      <c r="AK93" s="60"/>
    </row>
    <row r="94" spans="1:37" s="59" customFormat="1" ht="17.25" customHeight="1" x14ac:dyDescent="0.25">
      <c r="A94" s="248"/>
      <c r="B94" s="210"/>
      <c r="C94" s="205"/>
      <c r="D94" s="208" t="s">
        <v>46</v>
      </c>
      <c r="E94" s="208"/>
      <c r="F94" s="208"/>
      <c r="G94" s="208"/>
      <c r="H94" s="208"/>
      <c r="I94" s="208"/>
      <c r="J94" s="208"/>
      <c r="K94" s="208"/>
      <c r="L94" s="208"/>
      <c r="M94" s="69"/>
      <c r="N94" s="224">
        <v>0</v>
      </c>
      <c r="O94" s="224"/>
      <c r="P94" s="224"/>
      <c r="Q94" s="224">
        <v>3</v>
      </c>
      <c r="R94" s="224"/>
      <c r="S94" s="224"/>
      <c r="T94" s="62"/>
      <c r="U94" s="224">
        <v>1</v>
      </c>
      <c r="V94" s="224"/>
      <c r="W94" s="224"/>
      <c r="X94" s="224">
        <v>6</v>
      </c>
      <c r="Y94" s="224"/>
      <c r="Z94" s="224"/>
      <c r="AA94" s="44"/>
      <c r="AB94" s="224">
        <v>1</v>
      </c>
      <c r="AC94" s="224"/>
      <c r="AD94" s="224"/>
      <c r="AE94" s="224">
        <v>5</v>
      </c>
      <c r="AF94" s="224"/>
      <c r="AG94" s="224"/>
      <c r="AH94" s="151"/>
      <c r="AI94" s="145"/>
      <c r="AJ94" s="127">
        <f>SUM(N94:AG94)</f>
        <v>16</v>
      </c>
      <c r="AK94" s="60"/>
    </row>
    <row r="95" spans="1:37" s="59" customFormat="1" ht="17.25" customHeight="1" x14ac:dyDescent="0.25">
      <c r="A95" s="248"/>
      <c r="B95" s="210"/>
      <c r="C95" s="205"/>
      <c r="D95" s="208" t="s">
        <v>48</v>
      </c>
      <c r="E95" s="208"/>
      <c r="F95" s="208"/>
      <c r="G95" s="208"/>
      <c r="H95" s="208"/>
      <c r="I95" s="208"/>
      <c r="J95" s="208"/>
      <c r="K95" s="208"/>
      <c r="L95" s="208"/>
      <c r="M95" s="69"/>
      <c r="N95" s="224">
        <v>0</v>
      </c>
      <c r="O95" s="224"/>
      <c r="P95" s="224"/>
      <c r="Q95" s="224">
        <v>10</v>
      </c>
      <c r="R95" s="224"/>
      <c r="S95" s="224"/>
      <c r="T95" s="62"/>
      <c r="U95" s="224">
        <v>4</v>
      </c>
      <c r="V95" s="224"/>
      <c r="W95" s="224"/>
      <c r="X95" s="224">
        <v>6</v>
      </c>
      <c r="Y95" s="224"/>
      <c r="Z95" s="224"/>
      <c r="AA95" s="44"/>
      <c r="AB95" s="224">
        <v>3</v>
      </c>
      <c r="AC95" s="224"/>
      <c r="AD95" s="224"/>
      <c r="AE95" s="224">
        <v>7</v>
      </c>
      <c r="AF95" s="224"/>
      <c r="AG95" s="224"/>
      <c r="AH95" s="151"/>
      <c r="AI95" s="145"/>
      <c r="AJ95" s="127">
        <f t="shared" ref="AJ95:AJ96" si="38">SUM(N95:AG95)</f>
        <v>30</v>
      </c>
      <c r="AK95" s="60"/>
    </row>
    <row r="96" spans="1:37" s="59" customFormat="1" ht="17.25" customHeight="1" x14ac:dyDescent="0.25">
      <c r="A96" s="249"/>
      <c r="B96" s="211"/>
      <c r="C96" s="205"/>
      <c r="D96" s="208" t="s">
        <v>180</v>
      </c>
      <c r="E96" s="208"/>
      <c r="F96" s="208"/>
      <c r="G96" s="208"/>
      <c r="H96" s="208"/>
      <c r="I96" s="208"/>
      <c r="J96" s="208"/>
      <c r="K96" s="208"/>
      <c r="L96" s="208"/>
      <c r="M96" s="69"/>
      <c r="N96" s="224">
        <v>1</v>
      </c>
      <c r="O96" s="224"/>
      <c r="P96" s="224"/>
      <c r="Q96" s="224">
        <v>1</v>
      </c>
      <c r="R96" s="224"/>
      <c r="S96" s="224"/>
      <c r="T96" s="62"/>
      <c r="U96" s="224">
        <v>1</v>
      </c>
      <c r="V96" s="224"/>
      <c r="W96" s="224"/>
      <c r="X96" s="224">
        <v>1</v>
      </c>
      <c r="Y96" s="224"/>
      <c r="Z96" s="224"/>
      <c r="AA96" s="44"/>
      <c r="AB96" s="224">
        <v>1</v>
      </c>
      <c r="AC96" s="224"/>
      <c r="AD96" s="224"/>
      <c r="AE96" s="224">
        <v>1</v>
      </c>
      <c r="AF96" s="224"/>
      <c r="AG96" s="224"/>
      <c r="AH96" s="151"/>
      <c r="AI96" s="145"/>
      <c r="AJ96" s="127">
        <f t="shared" si="38"/>
        <v>6</v>
      </c>
      <c r="AK96" s="60"/>
    </row>
    <row r="97" spans="1:35" x14ac:dyDescent="0.25">
      <c r="A97" s="59"/>
      <c r="B97" s="59"/>
      <c r="D97" s="70"/>
      <c r="E97" s="76"/>
      <c r="F97" s="70"/>
      <c r="G97" s="70"/>
      <c r="H97" s="70"/>
      <c r="I97" s="70"/>
      <c r="J97" s="70"/>
      <c r="K97" s="70"/>
      <c r="L97" s="182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59"/>
      <c r="AI97" s="145"/>
    </row>
    <row r="98" spans="1:35" ht="22.5" x14ac:dyDescent="0.25">
      <c r="C98" s="175" t="s">
        <v>161</v>
      </c>
      <c r="D98" s="1">
        <f>4428-D84</f>
        <v>0</v>
      </c>
      <c r="N98" s="3">
        <f>N84+Q84</f>
        <v>1476</v>
      </c>
      <c r="O98" s="3">
        <f>SUM(N86:S93)</f>
        <v>1476</v>
      </c>
      <c r="U98" s="3">
        <f>U84+X84</f>
        <v>1476</v>
      </c>
      <c r="V98" s="3">
        <f>SUM(U86:Z93)</f>
        <v>1476</v>
      </c>
      <c r="AB98" s="3">
        <f>AB84+AE84</f>
        <v>1476</v>
      </c>
      <c r="AC98" s="3">
        <f>SUM(AB86:AG93)</f>
        <v>1476</v>
      </c>
    </row>
  </sheetData>
  <mergeCells count="133">
    <mergeCell ref="D87:L87"/>
    <mergeCell ref="D92:L92"/>
    <mergeCell ref="N92:P92"/>
    <mergeCell ref="Q92:S92"/>
    <mergeCell ref="U92:W92"/>
    <mergeCell ref="X92:Z92"/>
    <mergeCell ref="AB92:AD92"/>
    <mergeCell ref="AE92:AG92"/>
    <mergeCell ref="AB91:AD91"/>
    <mergeCell ref="AE91:AG91"/>
    <mergeCell ref="X95:Z95"/>
    <mergeCell ref="X96:Z96"/>
    <mergeCell ref="AB86:AD86"/>
    <mergeCell ref="AE86:AG86"/>
    <mergeCell ref="AB93:AD93"/>
    <mergeCell ref="AE93:AG93"/>
    <mergeCell ref="AB89:AD89"/>
    <mergeCell ref="AE89:AG89"/>
    <mergeCell ref="AB90:AD90"/>
    <mergeCell ref="AB96:AD96"/>
    <mergeCell ref="AE96:AG96"/>
    <mergeCell ref="AB94:AD94"/>
    <mergeCell ref="AE94:AG94"/>
    <mergeCell ref="AB95:AD95"/>
    <mergeCell ref="AE95:AG95"/>
    <mergeCell ref="X87:Z87"/>
    <mergeCell ref="X86:Z86"/>
    <mergeCell ref="X89:Z89"/>
    <mergeCell ref="AB88:AD88"/>
    <mergeCell ref="AE88:AG88"/>
    <mergeCell ref="A85:A96"/>
    <mergeCell ref="Q96:S96"/>
    <mergeCell ref="U89:W89"/>
    <mergeCell ref="U90:W90"/>
    <mergeCell ref="U91:W91"/>
    <mergeCell ref="U95:W95"/>
    <mergeCell ref="U96:W96"/>
    <mergeCell ref="Q90:S90"/>
    <mergeCell ref="Q91:S91"/>
    <mergeCell ref="Q95:S95"/>
    <mergeCell ref="N96:P96"/>
    <mergeCell ref="Q86:S86"/>
    <mergeCell ref="U86:W86"/>
    <mergeCell ref="N89:P89"/>
    <mergeCell ref="N90:P90"/>
    <mergeCell ref="N91:P91"/>
    <mergeCell ref="Q94:S94"/>
    <mergeCell ref="U94:W94"/>
    <mergeCell ref="U93:W93"/>
    <mergeCell ref="Q93:S93"/>
    <mergeCell ref="D86:L86"/>
    <mergeCell ref="N86:P86"/>
    <mergeCell ref="N95:P95"/>
    <mergeCell ref="N87:P87"/>
    <mergeCell ref="AB5:AG5"/>
    <mergeCell ref="AB6:AD6"/>
    <mergeCell ref="AE6:AG6"/>
    <mergeCell ref="AE90:AG90"/>
    <mergeCell ref="AB7:AD7"/>
    <mergeCell ref="AE7:AG7"/>
    <mergeCell ref="AB84:AD84"/>
    <mergeCell ref="AE84:AG84"/>
    <mergeCell ref="AB83:AG83"/>
    <mergeCell ref="AB85:AD85"/>
    <mergeCell ref="AE85:AG85"/>
    <mergeCell ref="Q6:S6"/>
    <mergeCell ref="Q7:S7"/>
    <mergeCell ref="U5:Z5"/>
    <mergeCell ref="U6:W6"/>
    <mergeCell ref="X88:Z88"/>
    <mergeCell ref="X91:Z91"/>
    <mergeCell ref="N93:P93"/>
    <mergeCell ref="U7:W7"/>
    <mergeCell ref="X7:Z7"/>
    <mergeCell ref="Q89:S89"/>
    <mergeCell ref="U85:W85"/>
    <mergeCell ref="Q84:S84"/>
    <mergeCell ref="U84:W84"/>
    <mergeCell ref="Q85:S85"/>
    <mergeCell ref="Q88:S88"/>
    <mergeCell ref="N83:S83"/>
    <mergeCell ref="U88:W88"/>
    <mergeCell ref="U83:Z83"/>
    <mergeCell ref="Q87:S87"/>
    <mergeCell ref="U87:W87"/>
    <mergeCell ref="B10:L10"/>
    <mergeCell ref="N7:P7"/>
    <mergeCell ref="N85:P85"/>
    <mergeCell ref="N6:P6"/>
    <mergeCell ref="N88:P88"/>
    <mergeCell ref="N94:P94"/>
    <mergeCell ref="B4:B8"/>
    <mergeCell ref="H7:H8"/>
    <mergeCell ref="N84:P84"/>
    <mergeCell ref="K7:K8"/>
    <mergeCell ref="G6:K6"/>
    <mergeCell ref="F5:K5"/>
    <mergeCell ref="N4:AG4"/>
    <mergeCell ref="C59:C60"/>
    <mergeCell ref="C54:C55"/>
    <mergeCell ref="X6:Z6"/>
    <mergeCell ref="X90:Z90"/>
    <mergeCell ref="AB87:AD87"/>
    <mergeCell ref="AE87:AG87"/>
    <mergeCell ref="X85:Z85"/>
    <mergeCell ref="X84:Z84"/>
    <mergeCell ref="X94:Z94"/>
    <mergeCell ref="X93:Z93"/>
    <mergeCell ref="N5:S5"/>
    <mergeCell ref="AK90:AK92"/>
    <mergeCell ref="AK87:AK88"/>
    <mergeCell ref="C65:C66"/>
    <mergeCell ref="C71:C72"/>
    <mergeCell ref="A4:A8"/>
    <mergeCell ref="C85:C96"/>
    <mergeCell ref="D90:L90"/>
    <mergeCell ref="D88:L88"/>
    <mergeCell ref="D95:L95"/>
    <mergeCell ref="D96:L96"/>
    <mergeCell ref="D89:L89"/>
    <mergeCell ref="B85:B96"/>
    <mergeCell ref="D91:L91"/>
    <mergeCell ref="E5:E8"/>
    <mergeCell ref="F6:F8"/>
    <mergeCell ref="G7:G8"/>
    <mergeCell ref="D94:L94"/>
    <mergeCell ref="L5:L8"/>
    <mergeCell ref="D5:D8"/>
    <mergeCell ref="C4:C8"/>
    <mergeCell ref="D4:L4"/>
    <mergeCell ref="I7:I8"/>
    <mergeCell ref="J7:J8"/>
    <mergeCell ref="D93:L93"/>
  </mergeCells>
  <printOptions horizontalCentered="1"/>
  <pageMargins left="0.15748031496062992" right="0.15748031496062992" top="0.78740157480314965" bottom="0.51181102362204722" header="0.31496062992125984" footer="0.31496062992125984"/>
  <pageSetup paperSize="9" scale="66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" sqref="K1:P1048576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РУП</vt:lpstr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Poludova</dc:creator>
  <cp:lastModifiedBy>Poludova</cp:lastModifiedBy>
  <cp:lastPrinted>2023-06-05T08:13:08Z</cp:lastPrinted>
  <dcterms:created xsi:type="dcterms:W3CDTF">2018-02-05T10:53:30Z</dcterms:created>
  <dcterms:modified xsi:type="dcterms:W3CDTF">2026-06-02T09:48:26Z</dcterms:modified>
</cp:coreProperties>
</file>